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F:\OSMI\VZ\2023\Přeložka vodovodu Horní Brána\VZMR\zadání\pracovní\PD\cast F  VYKAZ VYMER\"/>
    </mc:Choice>
  </mc:AlternateContent>
  <xr:revisionPtr revIDLastSave="0" documentId="8_{8F802C07-45EE-4410-A8F3-33138AE7620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4171a - SO 1 - VODOVOD" sheetId="2" r:id="rId2"/>
  </sheets>
  <definedNames>
    <definedName name="_xlnm._FilterDatabase" localSheetId="1" hidden="1">'4171a - SO 1 - VODOVOD'!$C$125:$K$365</definedName>
    <definedName name="_xlnm.Print_Titles" localSheetId="1">'4171a - SO 1 - VODOVOD'!$125:$125</definedName>
    <definedName name="_xlnm.Print_Titles" localSheetId="0">'Rekapitulace stavby'!$92:$92</definedName>
    <definedName name="_xlnm.Print_Area" localSheetId="1">'4171a - SO 1 - VODOVOD'!$C$4:$J$76,'4171a - SO 1 - VODOVOD'!$C$82:$J$107,'4171a - SO 1 - VODOVOD'!$C$113:$J$365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T210" i="2"/>
  <c r="R211" i="2"/>
  <c r="R210" i="2" s="1"/>
  <c r="P211" i="2"/>
  <c r="P210" i="2"/>
  <c r="BI206" i="2"/>
  <c r="BH206" i="2"/>
  <c r="BG206" i="2"/>
  <c r="BF206" i="2"/>
  <c r="T206" i="2"/>
  <c r="T205" i="2"/>
  <c r="R206" i="2"/>
  <c r="R205" i="2"/>
  <c r="P206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F122" i="2"/>
  <c r="F120" i="2"/>
  <c r="E118" i="2"/>
  <c r="F91" i="2"/>
  <c r="F89" i="2"/>
  <c r="E87" i="2"/>
  <c r="J24" i="2"/>
  <c r="E24" i="2"/>
  <c r="J123" i="2" s="1"/>
  <c r="J23" i="2"/>
  <c r="J21" i="2"/>
  <c r="E21" i="2"/>
  <c r="J122" i="2" s="1"/>
  <c r="J20" i="2"/>
  <c r="F123" i="2"/>
  <c r="J12" i="2"/>
  <c r="J120" i="2" s="1"/>
  <c r="E7" i="2"/>
  <c r="E116" i="2"/>
  <c r="L90" i="1"/>
  <c r="AM90" i="1"/>
  <c r="AM89" i="1"/>
  <c r="L89" i="1"/>
  <c r="AM87" i="1"/>
  <c r="L87" i="1"/>
  <c r="L85" i="1"/>
  <c r="L84" i="1"/>
  <c r="J365" i="2"/>
  <c r="J361" i="2"/>
  <c r="BK355" i="2"/>
  <c r="J349" i="2"/>
  <c r="J324" i="2"/>
  <c r="BK318" i="2"/>
  <c r="J312" i="2"/>
  <c r="BK302" i="2"/>
  <c r="J298" i="2"/>
  <c r="J293" i="2"/>
  <c r="J290" i="2"/>
  <c r="BK285" i="2"/>
  <c r="BK273" i="2"/>
  <c r="BK265" i="2"/>
  <c r="J254" i="2"/>
  <c r="BK250" i="2"/>
  <c r="J245" i="2"/>
  <c r="BK236" i="2"/>
  <c r="J229" i="2"/>
  <c r="BK213" i="2"/>
  <c r="BK185" i="2"/>
  <c r="BK179" i="2"/>
  <c r="BK164" i="2"/>
  <c r="J150" i="2"/>
  <c r="BK130" i="2"/>
  <c r="BK365" i="2"/>
  <c r="BK360" i="2"/>
  <c r="J347" i="2"/>
  <c r="J337" i="2"/>
  <c r="J330" i="2"/>
  <c r="J320" i="2"/>
  <c r="BK316" i="2"/>
  <c r="BK310" i="2"/>
  <c r="J306" i="2"/>
  <c r="J300" i="2"/>
  <c r="J295" i="2"/>
  <c r="BK292" i="2"/>
  <c r="BK283" i="2"/>
  <c r="BK278" i="2"/>
  <c r="BK266" i="2"/>
  <c r="BK259" i="2"/>
  <c r="J249" i="2"/>
  <c r="BK243" i="2"/>
  <c r="BK238" i="2"/>
  <c r="BK223" i="2"/>
  <c r="BK206" i="2"/>
  <c r="BK196" i="2"/>
  <c r="J145" i="2"/>
  <c r="BK129" i="2"/>
  <c r="J354" i="2"/>
  <c r="BK345" i="2"/>
  <c r="BK328" i="2"/>
  <c r="BK325" i="2"/>
  <c r="J319" i="2"/>
  <c r="J314" i="2"/>
  <c r="BK307" i="2"/>
  <c r="BK299" i="2"/>
  <c r="BK293" i="2"/>
  <c r="J286" i="2"/>
  <c r="J283" i="2"/>
  <c r="J278" i="2"/>
  <c r="J273" i="2"/>
  <c r="BK264" i="2"/>
  <c r="BK248" i="2"/>
  <c r="BK244" i="2"/>
  <c r="J241" i="2"/>
  <c r="BK237" i="2"/>
  <c r="J223" i="2"/>
  <c r="J206" i="2"/>
  <c r="BK199" i="2"/>
  <c r="BK187" i="2"/>
  <c r="BK167" i="2"/>
  <c r="BK145" i="2"/>
  <c r="J137" i="2"/>
  <c r="J129" i="2"/>
  <c r="BK361" i="2"/>
  <c r="J357" i="2"/>
  <c r="J350" i="2"/>
  <c r="J335" i="2"/>
  <c r="J329" i="2"/>
  <c r="J325" i="2"/>
  <c r="BK305" i="2"/>
  <c r="BK297" i="2"/>
  <c r="J289" i="2"/>
  <c r="BK269" i="2"/>
  <c r="BK262" i="2"/>
  <c r="BK257" i="2"/>
  <c r="BK249" i="2"/>
  <c r="J238" i="2"/>
  <c r="J236" i="2"/>
  <c r="BK201" i="2"/>
  <c r="BK183" i="2"/>
  <c r="J167" i="2"/>
  <c r="BK156" i="2"/>
  <c r="BK147" i="2"/>
  <c r="BK131" i="2"/>
  <c r="J363" i="2"/>
  <c r="J360" i="2"/>
  <c r="BK353" i="2"/>
  <c r="J332" i="2"/>
  <c r="BK320" i="2"/>
  <c r="J315" i="2"/>
  <c r="J308" i="2"/>
  <c r="J301" i="2"/>
  <c r="BK295" i="2"/>
  <c r="J287" i="2"/>
  <c r="BK284" i="2"/>
  <c r="J271" i="2"/>
  <c r="BK267" i="2"/>
  <c r="BK260" i="2"/>
  <c r="J251" i="2"/>
  <c r="J246" i="2"/>
  <c r="J240" i="2"/>
  <c r="J231" i="2"/>
  <c r="BK221" i="2"/>
  <c r="J203" i="2"/>
  <c r="J177" i="2"/>
  <c r="J156" i="2"/>
  <c r="BK143" i="2"/>
  <c r="AS94" i="1"/>
  <c r="BK363" i="2"/>
  <c r="J355" i="2"/>
  <c r="J345" i="2"/>
  <c r="BK335" i="2"/>
  <c r="BK329" i="2"/>
  <c r="BK319" i="2"/>
  <c r="BK314" i="2"/>
  <c r="BK309" i="2"/>
  <c r="J305" i="2"/>
  <c r="J303" i="2"/>
  <c r="BK296" i="2"/>
  <c r="BK291" i="2"/>
  <c r="BK288" i="2"/>
  <c r="J280" i="2"/>
  <c r="BK271" i="2"/>
  <c r="J263" i="2"/>
  <c r="J253" i="2"/>
  <c r="J244" i="2"/>
  <c r="J239" i="2"/>
  <c r="BK229" i="2"/>
  <c r="J219" i="2"/>
  <c r="J199" i="2"/>
  <c r="J188" i="2"/>
  <c r="J143" i="2"/>
  <c r="BK357" i="2"/>
  <c r="J351" i="2"/>
  <c r="BK337" i="2"/>
  <c r="J326" i="2"/>
  <c r="BK324" i="2"/>
  <c r="BK315" i="2"/>
  <c r="J309" i="2"/>
  <c r="BK304" i="2"/>
  <c r="J297" i="2"/>
  <c r="J291" i="2"/>
  <c r="J285" i="2"/>
  <c r="BK282" i="2"/>
  <c r="BK275" i="2"/>
  <c r="J265" i="2"/>
  <c r="J257" i="2"/>
  <c r="J250" i="2"/>
  <c r="J247" i="2"/>
  <c r="J243" i="2"/>
  <c r="BK240" i="2"/>
  <c r="BK233" i="2"/>
  <c r="J215" i="2"/>
  <c r="BK203" i="2"/>
  <c r="J197" i="2"/>
  <c r="J179" i="2"/>
  <c r="J147" i="2"/>
  <c r="BK142" i="2"/>
  <c r="J131" i="2"/>
  <c r="J362" i="2"/>
  <c r="BK358" i="2"/>
  <c r="BK351" i="2"/>
  <c r="BK349" i="2"/>
  <c r="BK333" i="2"/>
  <c r="J328" i="2"/>
  <c r="J316" i="2"/>
  <c r="BK301" i="2"/>
  <c r="BK298" i="2"/>
  <c r="BK290" i="2"/>
  <c r="J277" i="2"/>
  <c r="BK263" i="2"/>
  <c r="J259" i="2"/>
  <c r="BK253" i="2"/>
  <c r="BK247" i="2"/>
  <c r="J237" i="2"/>
  <c r="J211" i="2"/>
  <c r="J187" i="2"/>
  <c r="BK178" i="2"/>
  <c r="BK150" i="2"/>
  <c r="BK137" i="2"/>
  <c r="J130" i="2"/>
  <c r="BK364" i="2"/>
  <c r="BK362" i="2"/>
  <c r="J359" i="2"/>
  <c r="BK350" i="2"/>
  <c r="BK347" i="2"/>
  <c r="BK321" i="2"/>
  <c r="J317" i="2"/>
  <c r="J310" i="2"/>
  <c r="BK300" i="2"/>
  <c r="J292" i="2"/>
  <c r="BK286" i="2"/>
  <c r="BK277" i="2"/>
  <c r="J269" i="2"/>
  <c r="BK261" i="2"/>
  <c r="J252" i="2"/>
  <c r="J248" i="2"/>
  <c r="BK241" i="2"/>
  <c r="J233" i="2"/>
  <c r="BK219" i="2"/>
  <c r="BK211" i="2"/>
  <c r="J183" i="2"/>
  <c r="BK175" i="2"/>
  <c r="BK153" i="2"/>
  <c r="J141" i="2"/>
  <c r="J364" i="2"/>
  <c r="J358" i="2"/>
  <c r="BK348" i="2"/>
  <c r="BK339" i="2"/>
  <c r="J333" i="2"/>
  <c r="J327" i="2"/>
  <c r="BK317" i="2"/>
  <c r="BK312" i="2"/>
  <c r="J307" i="2"/>
  <c r="J304" i="2"/>
  <c r="J302" i="2"/>
  <c r="BK294" i="2"/>
  <c r="BK289" i="2"/>
  <c r="J282" i="2"/>
  <c r="J275" i="2"/>
  <c r="J261" i="2"/>
  <c r="BK255" i="2"/>
  <c r="BK252" i="2"/>
  <c r="BK242" i="2"/>
  <c r="BK231" i="2"/>
  <c r="J227" i="2"/>
  <c r="BK215" i="2"/>
  <c r="BK197" i="2"/>
  <c r="J178" i="2"/>
  <c r="J133" i="2"/>
  <c r="J353" i="2"/>
  <c r="J348" i="2"/>
  <c r="BK330" i="2"/>
  <c r="BK327" i="2"/>
  <c r="J321" i="2"/>
  <c r="J318" i="2"/>
  <c r="BK308" i="2"/>
  <c r="BK303" i="2"/>
  <c r="J296" i="2"/>
  <c r="BK287" i="2"/>
  <c r="J284" i="2"/>
  <c r="BK280" i="2"/>
  <c r="J267" i="2"/>
  <c r="J262" i="2"/>
  <c r="J255" i="2"/>
  <c r="BK246" i="2"/>
  <c r="J242" i="2"/>
  <c r="BK239" i="2"/>
  <c r="BK227" i="2"/>
  <c r="J213" i="2"/>
  <c r="J201" i="2"/>
  <c r="J196" i="2"/>
  <c r="J175" i="2"/>
  <c r="J164" i="2"/>
  <c r="BK141" i="2"/>
  <c r="BK133" i="2"/>
  <c r="BK359" i="2"/>
  <c r="BK354" i="2"/>
  <c r="J339" i="2"/>
  <c r="BK332" i="2"/>
  <c r="BK326" i="2"/>
  <c r="BK306" i="2"/>
  <c r="J299" i="2"/>
  <c r="J294" i="2"/>
  <c r="J288" i="2"/>
  <c r="J266" i="2"/>
  <c r="J264" i="2"/>
  <c r="J260" i="2"/>
  <c r="BK254" i="2"/>
  <c r="BK251" i="2"/>
  <c r="BK245" i="2"/>
  <c r="J221" i="2"/>
  <c r="BK188" i="2"/>
  <c r="J185" i="2"/>
  <c r="BK177" i="2"/>
  <c r="J153" i="2"/>
  <c r="J142" i="2"/>
  <c r="T128" i="2" l="1"/>
  <c r="P212" i="2"/>
  <c r="R212" i="2"/>
  <c r="P235" i="2"/>
  <c r="BK323" i="2"/>
  <c r="J323" i="2" s="1"/>
  <c r="J103" i="2" s="1"/>
  <c r="T323" i="2"/>
  <c r="BK128" i="2"/>
  <c r="J128" i="2" s="1"/>
  <c r="J98" i="2" s="1"/>
  <c r="R128" i="2"/>
  <c r="R127" i="2" s="1"/>
  <c r="R126" i="2" s="1"/>
  <c r="BK235" i="2"/>
  <c r="J235" i="2"/>
  <c r="J102" i="2" s="1"/>
  <c r="T235" i="2"/>
  <c r="P334" i="2"/>
  <c r="P128" i="2"/>
  <c r="BK212" i="2"/>
  <c r="J212" i="2"/>
  <c r="J101" i="2"/>
  <c r="T212" i="2"/>
  <c r="R235" i="2"/>
  <c r="P323" i="2"/>
  <c r="R323" i="2"/>
  <c r="BK334" i="2"/>
  <c r="J334" i="2" s="1"/>
  <c r="J104" i="2" s="1"/>
  <c r="R334" i="2"/>
  <c r="T334" i="2"/>
  <c r="BK352" i="2"/>
  <c r="J352" i="2" s="1"/>
  <c r="J105" i="2" s="1"/>
  <c r="P352" i="2"/>
  <c r="R352" i="2"/>
  <c r="T352" i="2"/>
  <c r="BK356" i="2"/>
  <c r="J356" i="2"/>
  <c r="J106" i="2" s="1"/>
  <c r="P356" i="2"/>
  <c r="R356" i="2"/>
  <c r="T356" i="2"/>
  <c r="BK210" i="2"/>
  <c r="J210" i="2" s="1"/>
  <c r="J100" i="2" s="1"/>
  <c r="BK205" i="2"/>
  <c r="J205" i="2" s="1"/>
  <c r="J99" i="2" s="1"/>
  <c r="J89" i="2"/>
  <c r="J91" i="2"/>
  <c r="BE131" i="2"/>
  <c r="BE143" i="2"/>
  <c r="BE178" i="2"/>
  <c r="BE196" i="2"/>
  <c r="BE197" i="2"/>
  <c r="BE203" i="2"/>
  <c r="BE213" i="2"/>
  <c r="BE221" i="2"/>
  <c r="BE223" i="2"/>
  <c r="BE229" i="2"/>
  <c r="BE231" i="2"/>
  <c r="BE239" i="2"/>
  <c r="BE240" i="2"/>
  <c r="BE247" i="2"/>
  <c r="BE252" i="2"/>
  <c r="BE255" i="2"/>
  <c r="BE260" i="2"/>
  <c r="BE266" i="2"/>
  <c r="BE273" i="2"/>
  <c r="BE277" i="2"/>
  <c r="BE278" i="2"/>
  <c r="BE282" i="2"/>
  <c r="BE283" i="2"/>
  <c r="BE285" i="2"/>
  <c r="BE288" i="2"/>
  <c r="BE290" i="2"/>
  <c r="BE291" i="2"/>
  <c r="BE292" i="2"/>
  <c r="BE293" i="2"/>
  <c r="BE299" i="2"/>
  <c r="BE303" i="2"/>
  <c r="BE307" i="2"/>
  <c r="BE310" i="2"/>
  <c r="BE317" i="2"/>
  <c r="BE318" i="2"/>
  <c r="BE328" i="2"/>
  <c r="BE329" i="2"/>
  <c r="BE347" i="2"/>
  <c r="BE351" i="2"/>
  <c r="BE355" i="2"/>
  <c r="BE360" i="2"/>
  <c r="E85" i="2"/>
  <c r="F92" i="2"/>
  <c r="BE129" i="2"/>
  <c r="BE150" i="2"/>
  <c r="BE167" i="2"/>
  <c r="BE175" i="2"/>
  <c r="BE177" i="2"/>
  <c r="BE179" i="2"/>
  <c r="BE206" i="2"/>
  <c r="BE215" i="2"/>
  <c r="BE219" i="2"/>
  <c r="BE236" i="2"/>
  <c r="BE237" i="2"/>
  <c r="BE250" i="2"/>
  <c r="BE257" i="2"/>
  <c r="BE259" i="2"/>
  <c r="BE262" i="2"/>
  <c r="BE265" i="2"/>
  <c r="BE267" i="2"/>
  <c r="BE271" i="2"/>
  <c r="BE287" i="2"/>
  <c r="BE289" i="2"/>
  <c r="BE294" i="2"/>
  <c r="BE295" i="2"/>
  <c r="BE300" i="2"/>
  <c r="BE301" i="2"/>
  <c r="BE302" i="2"/>
  <c r="BE304" i="2"/>
  <c r="BE305" i="2"/>
  <c r="BE309" i="2"/>
  <c r="BE314" i="2"/>
  <c r="BE319" i="2"/>
  <c r="BE321" i="2"/>
  <c r="BE345" i="2"/>
  <c r="BE350" i="2"/>
  <c r="J92" i="2"/>
  <c r="BE130" i="2"/>
  <c r="BE133" i="2"/>
  <c r="BE141" i="2"/>
  <c r="BE142" i="2"/>
  <c r="BE145" i="2"/>
  <c r="BE153" i="2"/>
  <c r="BE156" i="2"/>
  <c r="BE164" i="2"/>
  <c r="BE183" i="2"/>
  <c r="BE185" i="2"/>
  <c r="BE211" i="2"/>
  <c r="BE233" i="2"/>
  <c r="BE241" i="2"/>
  <c r="BE249" i="2"/>
  <c r="BE251" i="2"/>
  <c r="BE253" i="2"/>
  <c r="BE261" i="2"/>
  <c r="BE264" i="2"/>
  <c r="BE269" i="2"/>
  <c r="BE275" i="2"/>
  <c r="BE284" i="2"/>
  <c r="BE286" i="2"/>
  <c r="BE297" i="2"/>
  <c r="BE298" i="2"/>
  <c r="BE308" i="2"/>
  <c r="BE312" i="2"/>
  <c r="BE315" i="2"/>
  <c r="BE320" i="2"/>
  <c r="BE324" i="2"/>
  <c r="BE326" i="2"/>
  <c r="BE348" i="2"/>
  <c r="BE349" i="2"/>
  <c r="BE353" i="2"/>
  <c r="BE359" i="2"/>
  <c r="BE361" i="2"/>
  <c r="BE362" i="2"/>
  <c r="BE363" i="2"/>
  <c r="BE364" i="2"/>
  <c r="BE137" i="2"/>
  <c r="BE147" i="2"/>
  <c r="BE187" i="2"/>
  <c r="BE188" i="2"/>
  <c r="BE199" i="2"/>
  <c r="BE201" i="2"/>
  <c r="BE227" i="2"/>
  <c r="BE238" i="2"/>
  <c r="BE242" i="2"/>
  <c r="BE243" i="2"/>
  <c r="BE244" i="2"/>
  <c r="BE245" i="2"/>
  <c r="BE246" i="2"/>
  <c r="BE248" i="2"/>
  <c r="BE254" i="2"/>
  <c r="BE263" i="2"/>
  <c r="BE280" i="2"/>
  <c r="BE296" i="2"/>
  <c r="BE306" i="2"/>
  <c r="BE316" i="2"/>
  <c r="BE325" i="2"/>
  <c r="BE327" i="2"/>
  <c r="BE330" i="2"/>
  <c r="BE332" i="2"/>
  <c r="BE333" i="2"/>
  <c r="BE335" i="2"/>
  <c r="BE337" i="2"/>
  <c r="BE339" i="2"/>
  <c r="BE354" i="2"/>
  <c r="BE357" i="2"/>
  <c r="BE358" i="2"/>
  <c r="BE365" i="2"/>
  <c r="F34" i="2"/>
  <c r="BA95" i="1" s="1"/>
  <c r="BA94" i="1" s="1"/>
  <c r="W30" i="1" s="1"/>
  <c r="F37" i="2"/>
  <c r="BD95" i="1" s="1"/>
  <c r="BD94" i="1" s="1"/>
  <c r="W33" i="1" s="1"/>
  <c r="F35" i="2"/>
  <c r="BB95" i="1" s="1"/>
  <c r="BB94" i="1" s="1"/>
  <c r="W31" i="1" s="1"/>
  <c r="F36" i="2"/>
  <c r="BC95" i="1" s="1"/>
  <c r="BC94" i="1" s="1"/>
  <c r="W32" i="1" s="1"/>
  <c r="J34" i="2"/>
  <c r="AW95" i="1" s="1"/>
  <c r="P127" i="2" l="1"/>
  <c r="P126" i="2"/>
  <c r="AU95" i="1"/>
  <c r="AU94" i="1" s="1"/>
  <c r="T127" i="2"/>
  <c r="T126" i="2" s="1"/>
  <c r="BK127" i="2"/>
  <c r="J127" i="2"/>
  <c r="J97" i="2"/>
  <c r="AX94" i="1"/>
  <c r="AY94" i="1"/>
  <c r="AW94" i="1"/>
  <c r="AK30" i="1" s="1"/>
  <c r="F33" i="2"/>
  <c r="AZ95" i="1"/>
  <c r="AZ94" i="1"/>
  <c r="W29" i="1" s="1"/>
  <c r="J33" i="2"/>
  <c r="AV95" i="1"/>
  <c r="AT95" i="1"/>
  <c r="BK126" i="2" l="1"/>
  <c r="J126" i="2"/>
  <c r="J96" i="2"/>
  <c r="AV94" i="1"/>
  <c r="AK29" i="1" s="1"/>
  <c r="J30" i="2" l="1"/>
  <c r="AG95" i="1"/>
  <c r="AG94" i="1"/>
  <c r="AK26" i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<sst xmlns="http://schemas.openxmlformats.org/spreadsheetml/2006/main" count="2988" uniqueCount="779">
  <si>
    <t>Export Komplet</t>
  </si>
  <si>
    <t/>
  </si>
  <si>
    <t>2.0</t>
  </si>
  <si>
    <t>ZAMOK</t>
  </si>
  <si>
    <t>False</t>
  </si>
  <si>
    <t>{ef430408-0bfd-4cd0-be06-6b7f464c4512}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</si>
  <si>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</si>
  <si>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</si>
  <si>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</si>
  <si>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</si>
  <si>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</si>
  <si>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</si>
  <si>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</si>
  <si>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</si>
  <si>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ST4171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</si>
  <si>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</si>
  <si>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</si>
  <si>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Horní Brána - přeložka vodovodu</t>
  </si>
  <si>
    <t>KSO:</t>
  </si>
  <si>
    <t>CC-CZ:</t>
  </si>
  <si>
    <t>2222</t>
  </si>
  <si>
    <t>Místo:</t>
  </si>
  <si>
    <t xml:space="preserve"> </t>
  </si>
  <si>
    <t>Datum:</t>
  </si>
  <si>
    <t>CZ-CPA:</t>
  </si>
  <si>
    <t>42.21.12</t>
  </si>
  <si>
    <t>Zadavatel:</t>
  </si>
  <si>
    <t>IČ:</t>
  </si>
  <si>
    <t>00245836</t>
  </si>
  <si>
    <t>Město Český Krumlov, nám. Svornosti 1, 38101 Č.K.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</si>
  <si>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</si>
  <si>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</si>
  <si>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</si>
  <si>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</si>
  <si>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</si>
  <si>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</si>
  <si>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</si>
  <si>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</si>
  <si>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</si>
  <si>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</si>
  <si>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</si>
  <si>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</si>
  <si>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</si>
  <si>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</si>
  <si>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</si>
  <si>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</si>
  <si>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</si>
  <si>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</si>
  <si>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</si>
  <si>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</si>
  <si>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</si>
  <si>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</si>
  <si>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</si>
  <si>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</si>
  <si>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</si>
  <si>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</si>
  <si>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</si>
  <si>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</si>
  <si>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</si>
  <si>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</si>
  <si>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</si>
  <si>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</si>
  <si>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</si>
  <si>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</si>
  <si>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</si>
  <si>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</si>
  <si>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</si>
  <si>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</si>
  <si>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</si>
  <si>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</si>
  <si>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</si>
  <si>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</si>
  <si>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</si>
  <si>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</si>
  <si>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</si>
  <si>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</si>
  <si>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</si>
  <si>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</si>
  <si>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</si>
  <si>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</si>
  <si>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</si>
  <si>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</si>
  <si>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4171a</t>
  </si>
  <si>
    <t>SO 1 - VODOVOD</t>
  </si>
  <si>
    <t>STA</t>
  </si>
  <si>
    <t>1</t>
  </si>
  <si>
    <t>{3ea0264c-a7ed-4a6a-87ee-4361bcd0d7b9}</t>
  </si>
  <si>
    <t>2</t>
  </si>
  <si>
    <t>KRYCÍ LIST SOUPISU PRACÍ</t>
  </si>
  <si>
    <t>Objekt:</t>
  </si>
  <si>
    <t>4171a - SO 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</si>
  <si>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</si>
  <si>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</si>
  <si>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</si>
  <si>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</si>
  <si>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</si>
  <si>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</si>
  <si>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</si>
  <si>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</si>
  <si>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</si>
  <si>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</si>
  <si>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</si>
  <si>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</si>
  <si>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</si>
  <si>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</si>
  <si>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</si>
  <si>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</si>
  <si>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</si>
  <si>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</si>
  <si>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</si>
  <si>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</si>
  <si>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</si>
  <si>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</si>
  <si>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</si>
  <si>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</si>
  <si>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</si>
  <si>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</si>
  <si>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</si>
  <si>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</si>
  <si>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</si>
  <si>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</si>
  <si>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</si>
  <si>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</si>
  <si>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</si>
  <si>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</si>
  <si>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náletového porostu z plochy do 1000 m2</t>
  </si>
  <si>
    <t>m2</t>
  </si>
  <si>
    <t>4</t>
  </si>
  <si>
    <t>-1397117791</t>
  </si>
  <si>
    <t>112101101</t>
  </si>
  <si>
    <t>Odstranění stromů listnatých průměru kmene přes 100 do 300 mm, včetně odstranění pařezu</t>
  </si>
  <si>
    <t>kpl</t>
  </si>
  <si>
    <t>2044542672</t>
  </si>
  <si>
    <t>3</t>
  </si>
  <si>
    <t>113106121</t>
  </si>
  <si>
    <t>Rozebrání dlažeb z betonových nebo kamenných dlaždic komunikací pro pěší ručně</t>
  </si>
  <si>
    <t>449530582</t>
  </si>
  <si>
    <t>P</t>
  </si>
  <si>
    <t>Poznámka k položce:_x000D_
Vybourání povrchu stávajících chodníků - dlažba.</t>
  </si>
  <si>
    <t>113107323</t>
  </si>
  <si>
    <t>Odstranění konstrukčních vrstev komunikace tl přes 200 do 300 mm strojně pl do 50 m2</t>
  </si>
  <si>
    <t>2059481998</t>
  </si>
  <si>
    <t>VV</t>
  </si>
  <si>
    <t>23,0  "vybourání stávající komunikace v tl. 0,3 m</t>
  </si>
  <si>
    <t>5,2  "vybourání povrchu stávajících chodníků</t>
  </si>
  <si>
    <t>Součet</t>
  </si>
  <si>
    <t>5</t>
  </si>
  <si>
    <t>113154232</t>
  </si>
  <si>
    <t xml:space="preserve">Frézování živičného krytu </t>
  </si>
  <si>
    <t>-1269474457</t>
  </si>
  <si>
    <t>23,0  "odstranění asfaltového krytu komunikace</t>
  </si>
  <si>
    <t>5,2  "odstranění asfaltového krytu chodníku</t>
  </si>
  <si>
    <t>6</t>
  </si>
  <si>
    <t>113201112</t>
  </si>
  <si>
    <t xml:space="preserve">Vytrhání obrub silničních </t>
  </si>
  <si>
    <t>m</t>
  </si>
  <si>
    <t>-1317354924</t>
  </si>
  <si>
    <t>7</t>
  </si>
  <si>
    <t>113204111</t>
  </si>
  <si>
    <t>Vytrhání obrub zahradních</t>
  </si>
  <si>
    <t>-2017087392</t>
  </si>
  <si>
    <t>8</t>
  </si>
  <si>
    <t>119001421</t>
  </si>
  <si>
    <t>Dočasné zajištění kabelů a kabelových tratí</t>
  </si>
  <si>
    <t>-1205067207</t>
  </si>
  <si>
    <t>Poznámka k položce:_x000D_
Zajištění kabelů ve výkopu.</t>
  </si>
  <si>
    <t>9</t>
  </si>
  <si>
    <t>121151103</t>
  </si>
  <si>
    <t>Sejmutí ornice plochy do 100 m2 tl vrstvy do 200 mm strojně</t>
  </si>
  <si>
    <t>29055665</t>
  </si>
  <si>
    <t>Poznámka k položce:_x000D_
Nezpevněný zatravněný terén.</t>
  </si>
  <si>
    <t>10</t>
  </si>
  <si>
    <t>131251201</t>
  </si>
  <si>
    <t>Hloubení jam zapažených v hornině třídy těžitelnosti I skupiny 3 objem do 20 m3 strojně</t>
  </si>
  <si>
    <t>m3</t>
  </si>
  <si>
    <t>629476626</t>
  </si>
  <si>
    <t>1,66*0,6  "dokopávky pro kotevní bloky  hor.3 z 60%</t>
  </si>
  <si>
    <t>11</t>
  </si>
  <si>
    <t>131351201</t>
  </si>
  <si>
    <t>Hloubení jam zapažených v hornině třídy těžitelnosti II skupiny 4 objem do 20 m3 strojně</t>
  </si>
  <si>
    <t>664657135</t>
  </si>
  <si>
    <t>1,66*0,4  "dokopávky pro kotevní bloky hor. 4 ze 40%</t>
  </si>
  <si>
    <t>12</t>
  </si>
  <si>
    <t>132212222</t>
  </si>
  <si>
    <t>Hloubení zapažených rýh šířky do 2000 mm v nesoudržných horninách třídy těžitelnosti I skupiny 3 ručně</t>
  </si>
  <si>
    <t>-527262054</t>
  </si>
  <si>
    <t>Poznámka k položce:_x000D_
Ztížené vykopávky při obnažování vodovodu v místě napojení, při křížení kabelů, při křížení potrubí jiných sítí, v blízkosti souběhu s kabelem, v blízkosti potrubí (jiné sítě) a podkopání drátěného oplocení.</t>
  </si>
  <si>
    <t>73,6*0,6  "ruční výkop hor.3 z 60%</t>
  </si>
  <si>
    <t>13</t>
  </si>
  <si>
    <t>132254204</t>
  </si>
  <si>
    <t>Hloubení zapažených rýh š do 2000 mm v hornině třídy těžitelnosti I skupiny 3 objem do 500 m3</t>
  </si>
  <si>
    <t>351852423</t>
  </si>
  <si>
    <t>291,54*0,6  "Řad 1 - výkop v hor. 3 ze 60%</t>
  </si>
  <si>
    <t>52,11*0,6  "Řad 2 - výkop v hor. 3 ze 60%</t>
  </si>
  <si>
    <t>35,8*0,6  "Řad 3 - výkop v hor. 3 ze 60%</t>
  </si>
  <si>
    <t>16,0*0,6  "výkop pro obnažení stávajících vodovodů v místě napojení Řadu 2 a 3 v hor.3 ze 60%</t>
  </si>
  <si>
    <t>-73,6*0,6  "ruční výkop</t>
  </si>
  <si>
    <t>-19,7*0,6  "jednotlivé balvany</t>
  </si>
  <si>
    <t>14</t>
  </si>
  <si>
    <t>132312222</t>
  </si>
  <si>
    <t>Hloubení zapažených rýh šířky do 2000 mm v nesoudržných horninách třídy těžitelnosti II skupiny 4 ručně</t>
  </si>
  <si>
    <t>-1133300757</t>
  </si>
  <si>
    <t>73,6*0,4  "ruční výkop hor.4 ze 40%</t>
  </si>
  <si>
    <t>132354204</t>
  </si>
  <si>
    <t>Hloubení zapažených rýh š do 2000 mm v hornině třídy těžitelnosti II skupiny 4 objem do 500 m3</t>
  </si>
  <si>
    <t>-2103182035</t>
  </si>
  <si>
    <t>291,54*0,4  "Řad 1 - výkop hor.4 ze 40%</t>
  </si>
  <si>
    <t>52,11*0,4  "Řad 2 - výkop hor. 4 ze 40%</t>
  </si>
  <si>
    <t>35,8*0,4  "Řad 3 - výkop hor. 4 ze 40%</t>
  </si>
  <si>
    <t>16,0*0,4  "výkop pro obnažení stávajících vodovodů v místě napojení Řadu 2 a 3 hor.4 ze 40%</t>
  </si>
  <si>
    <t>-73,6*0,4  "ruční výkop hor. 4 ze 40%</t>
  </si>
  <si>
    <t>-19,77*0,4  "jednotlivé balvany</t>
  </si>
  <si>
    <t>16</t>
  </si>
  <si>
    <t>132454201</t>
  </si>
  <si>
    <t>Hloubení zapažených rýh š do 2000 mm v hornině třídy těžitelnosti II skupiny 5 objem do 20 m3</t>
  </si>
  <si>
    <t>718764511</t>
  </si>
  <si>
    <t>395,45*0,05  "jednotlivé balvany 5% z výkopu</t>
  </si>
  <si>
    <t>17</t>
  </si>
  <si>
    <t>151101101</t>
  </si>
  <si>
    <t>Zřízení příložného pažení a rozepření stěn rýh hl do 2 m</t>
  </si>
  <si>
    <t>-205637260</t>
  </si>
  <si>
    <t>18</t>
  </si>
  <si>
    <t>151101111</t>
  </si>
  <si>
    <t>Odstranění příložného pažení a rozepření stěn rýh hl do 2 m</t>
  </si>
  <si>
    <t>-665593466</t>
  </si>
  <si>
    <t>19</t>
  </si>
  <si>
    <t>162751117R</t>
  </si>
  <si>
    <t>Vodorovné přemístění přes 9 000 do 10000 m výkopku/sypaniny z horniny třídy těžitelnosti I skupiny 1 až 5</t>
  </si>
  <si>
    <t>906978629</t>
  </si>
  <si>
    <t>397,155  "vykopávky rýha, jáma</t>
  </si>
  <si>
    <t>-287,99  "materiál použitý na zásyp</t>
  </si>
  <si>
    <t>20</t>
  </si>
  <si>
    <t>162751119R</t>
  </si>
  <si>
    <t>Příplatek k vodorovnému přemístění výkopku/sypaniny z horniny třídy těžitelnosti I skupiny 1 až 5 ZKD 1000 m přes 10000 m</t>
  </si>
  <si>
    <t>942740451</t>
  </si>
  <si>
    <t>109,165*10  "příplatek k vodorovnému přemístění za každý další km přes 10 km na vzdálenost 20 km</t>
  </si>
  <si>
    <t>171201231</t>
  </si>
  <si>
    <t xml:space="preserve">Poplatek za uložení zeminy a kamení na skládce (skládkovné) </t>
  </si>
  <si>
    <t>t</t>
  </si>
  <si>
    <t>-185311403</t>
  </si>
  <si>
    <t>109,165*1,8</t>
  </si>
  <si>
    <t>22</t>
  </si>
  <si>
    <t>171251201</t>
  </si>
  <si>
    <t>Uložení sypaniny na skládky nebo meziskládky</t>
  </si>
  <si>
    <t>2100920583</t>
  </si>
  <si>
    <t>23</t>
  </si>
  <si>
    <t>174151101</t>
  </si>
  <si>
    <t>Zásyp jam, šachet rýh nebo kolem objektů sypaninou se zhutněním</t>
  </si>
  <si>
    <t>-49289629</t>
  </si>
  <si>
    <t>Poznámka k položce:_x000D_
Zásyp výkopu pod upravovaný terén výkopovou zeminou.</t>
  </si>
  <si>
    <t>20,93  "v komunikaci</t>
  </si>
  <si>
    <t>5,564  "v chodníku s živičným povrchem</t>
  </si>
  <si>
    <t>3,696  "v chodníku s dlaždicemi</t>
  </si>
  <si>
    <t>132,28  "v zatravněných pozemcích</t>
  </si>
  <si>
    <t>125,52  "v nezpevněném (nezatravněném) terénu</t>
  </si>
  <si>
    <t>24</t>
  </si>
  <si>
    <t>175151101</t>
  </si>
  <si>
    <t>Obsypání potrubí strojně sypaninou bez prohození, uloženou do 3 m</t>
  </si>
  <si>
    <t>761997596</t>
  </si>
  <si>
    <t>25</t>
  </si>
  <si>
    <t>M</t>
  </si>
  <si>
    <t>58337303</t>
  </si>
  <si>
    <t>štěrkopísek frakce 0/8 - materiál na obsyp</t>
  </si>
  <si>
    <t>-1605963569</t>
  </si>
  <si>
    <t>65,43*2 'Přepočtené koeficientem množství</t>
  </si>
  <si>
    <t>26</t>
  </si>
  <si>
    <t>181351003</t>
  </si>
  <si>
    <t>Rozprostření ornice tl vrstvy do 200 mm pl do 100 m2 v rovině nebo ve svahu do 1:5 strojně</t>
  </si>
  <si>
    <t>-1021899099</t>
  </si>
  <si>
    <t>27</t>
  </si>
  <si>
    <t>181411131</t>
  </si>
  <si>
    <t>Založení parkového trávníku výsevem pl do 1000 m2 v rovině a ve svahu do 1:5</t>
  </si>
  <si>
    <t>-1901398784</t>
  </si>
  <si>
    <t>28</t>
  </si>
  <si>
    <t>00572410</t>
  </si>
  <si>
    <t>osivo směs travní parková</t>
  </si>
  <si>
    <t>kg</t>
  </si>
  <si>
    <t>-10597926</t>
  </si>
  <si>
    <t>102*0,03 'Přepočtené koeficientem množství</t>
  </si>
  <si>
    <t>Zakládání</t>
  </si>
  <si>
    <t>29</t>
  </si>
  <si>
    <t>275313511</t>
  </si>
  <si>
    <t>Bloky, patky z betonu tř. C 12/15</t>
  </si>
  <si>
    <t>773754686</t>
  </si>
  <si>
    <t>(0,5*0,5*0,5)*20  "betonové zabezpečovací bloky</t>
  </si>
  <si>
    <t>(0,1*0,4*0,8)*6  "betonová patka</t>
  </si>
  <si>
    <t>Vodorovné konstrukce</t>
  </si>
  <si>
    <t>30</t>
  </si>
  <si>
    <t>451573111</t>
  </si>
  <si>
    <t>Lože pod potrubí otevřený výkop ze štěrkopísku 0-8 mm, tl. 0,1 m</t>
  </si>
  <si>
    <t>-882673373</t>
  </si>
  <si>
    <t>Komunikace pozemní</t>
  </si>
  <si>
    <t>31</t>
  </si>
  <si>
    <t>564750101</t>
  </si>
  <si>
    <t>Podklad z kameniva hrubého drceného vel. 0-32 mm plochy do 100 m2 tl 150 mm</t>
  </si>
  <si>
    <t>-1058961077</t>
  </si>
  <si>
    <t>23,0  "komunikace</t>
  </si>
  <si>
    <t>32</t>
  </si>
  <si>
    <t>564751101</t>
  </si>
  <si>
    <t>Podklad z kameniva hrubého drceného vel. 0-63 mm plochy do 100 m2 tl 150 mm</t>
  </si>
  <si>
    <t>2054955445</t>
  </si>
  <si>
    <t>5,2  "chodník</t>
  </si>
  <si>
    <t>33</t>
  </si>
  <si>
    <t>564920411</t>
  </si>
  <si>
    <t>Podklad nebo podsyp z asfaltového recyklátu plochy do 100 m2 tl 60 mm</t>
  </si>
  <si>
    <t>1181978024</t>
  </si>
  <si>
    <t>34</t>
  </si>
  <si>
    <t>565155111</t>
  </si>
  <si>
    <t>Asfaltový beton vrstva podkladní ACP 16+ (obalované kamenivo OKS) tl 70 mm š do 3 m</t>
  </si>
  <si>
    <t>1296056307</t>
  </si>
  <si>
    <t>35</t>
  </si>
  <si>
    <t>573111111</t>
  </si>
  <si>
    <t>Postřik živičný infiltrační s posypem z asfaltu množství 0,60 kg/m2</t>
  </si>
  <si>
    <t>-77212436</t>
  </si>
  <si>
    <t>36</t>
  </si>
  <si>
    <t>573211107</t>
  </si>
  <si>
    <t>Postřik živičný spojovací z asfaltu v množství 0,30 kg/m2</t>
  </si>
  <si>
    <t>-579082370</t>
  </si>
  <si>
    <t>37</t>
  </si>
  <si>
    <t>577133111</t>
  </si>
  <si>
    <t>Asfaltový beton vrstva obrusná ACO 8 (ABJ) tl 40 mm š do 3 m z nemodifikovaného asfaltu</t>
  </si>
  <si>
    <t>-1348173889</t>
  </si>
  <si>
    <t>38</t>
  </si>
  <si>
    <t>577134111</t>
  </si>
  <si>
    <t>Asfaltový beton vrstva obrusná ACO 11 (ABS) tř. I tl 40 mm š do 3 m z nemodifikovaného asfaltu</t>
  </si>
  <si>
    <t>-1913232068</t>
  </si>
  <si>
    <t>39</t>
  </si>
  <si>
    <t>596811120</t>
  </si>
  <si>
    <t>Kladení betonové dlažby pl do 50 m2 do lože z písku</t>
  </si>
  <si>
    <t>1221895788</t>
  </si>
  <si>
    <t>Poznámka k položce:_x000D_
Použity původní betonové dlaždice z rozebrání.</t>
  </si>
  <si>
    <t>Trubní vedení</t>
  </si>
  <si>
    <t>40</t>
  </si>
  <si>
    <t>850311811</t>
  </si>
  <si>
    <t>Bourání stávajícího potrubí z trub litinových DN 150</t>
  </si>
  <si>
    <t>757677770</t>
  </si>
  <si>
    <t>41</t>
  </si>
  <si>
    <t>857244122</t>
  </si>
  <si>
    <t>Montáž litinových tvarovek přírubových DN 80</t>
  </si>
  <si>
    <t>kus</t>
  </si>
  <si>
    <t>-1474139253</t>
  </si>
  <si>
    <t>42</t>
  </si>
  <si>
    <t>55253234</t>
  </si>
  <si>
    <t>tvarovka dvoupřírubová litinová vodovodní PN10/16 DN 80 dl 150mm</t>
  </si>
  <si>
    <t>-1910609069</t>
  </si>
  <si>
    <t>43</t>
  </si>
  <si>
    <t>55250642</t>
  </si>
  <si>
    <t>koleno přírubové prodloužené s patkou litinové DN 80</t>
  </si>
  <si>
    <t>-1411824902</t>
  </si>
  <si>
    <t>44</t>
  </si>
  <si>
    <t>857311131</t>
  </si>
  <si>
    <t>Montáž litinových tvarovek DN 150 - koleno</t>
  </si>
  <si>
    <t>-1350980346</t>
  </si>
  <si>
    <t>45</t>
  </si>
  <si>
    <t>55254029</t>
  </si>
  <si>
    <t>koleno přírubové z tvárné litiny, DN 150-90°</t>
  </si>
  <si>
    <t>-1704391710</t>
  </si>
  <si>
    <t>46</t>
  </si>
  <si>
    <t>857312122</t>
  </si>
  <si>
    <t>Montáž litinových tvarovek přírubových otevřený výkop - spojky</t>
  </si>
  <si>
    <t>-1884361246</t>
  </si>
  <si>
    <t>47</t>
  </si>
  <si>
    <t>31951024</t>
  </si>
  <si>
    <t>potrubní spojka litinová s přírubou DN 350 mm a hrdlem pro vnější průměr potrubí 352-396 mm, ORION</t>
  </si>
  <si>
    <t>-981677681</t>
  </si>
  <si>
    <t>48</t>
  </si>
  <si>
    <t>31951008</t>
  </si>
  <si>
    <t>potrubní spojka litinová s přírubou DN 200 mm a hrdlem pro vnější průměr potrubí 193-227 mm, ORION</t>
  </si>
  <si>
    <t>-1899212688</t>
  </si>
  <si>
    <t>49</t>
  </si>
  <si>
    <t>31951018</t>
  </si>
  <si>
    <t>potrubní spojka litinová dvouhrdlá DN 150, vnější průměr potrubí 159-188 mm, ORION</t>
  </si>
  <si>
    <t>-1652973710</t>
  </si>
  <si>
    <t>50</t>
  </si>
  <si>
    <t>31951006</t>
  </si>
  <si>
    <t>potrubní spojka litinová s přírubou DN 150 a hrdlem na potrubí PE 160 mm, KOMBI</t>
  </si>
  <si>
    <t>-223018693</t>
  </si>
  <si>
    <t>51</t>
  </si>
  <si>
    <t>857313131</t>
  </si>
  <si>
    <t>Montáž litinových tvarovek odbočných DN 150</t>
  </si>
  <si>
    <t>204729806</t>
  </si>
  <si>
    <t>52</t>
  </si>
  <si>
    <t>55253756</t>
  </si>
  <si>
    <t>tvarovka přírubová s přírubovou odbočkou z tvárné litiny, DN 150/80, PN16</t>
  </si>
  <si>
    <t>-1865164805</t>
  </si>
  <si>
    <t>53</t>
  </si>
  <si>
    <t>55253759</t>
  </si>
  <si>
    <t>tvarovka přírubová s přírubovou odbočkou z tvárné litiny, DN 150/150, PN16</t>
  </si>
  <si>
    <t>-1109775047</t>
  </si>
  <si>
    <t>54</t>
  </si>
  <si>
    <t>55253765</t>
  </si>
  <si>
    <t>tvarovka přírubová s přírubovou odbočkou z tvárné litiny, DN 200/150, PN16</t>
  </si>
  <si>
    <t>1026038752</t>
  </si>
  <si>
    <t>55</t>
  </si>
  <si>
    <t>55253777</t>
  </si>
  <si>
    <t>tvarovka přírubová s přírubovou odbočkou z tvárné litiny, DN 350/150, PN16</t>
  </si>
  <si>
    <t>1611231184</t>
  </si>
  <si>
    <t>56</t>
  </si>
  <si>
    <t>857314122</t>
  </si>
  <si>
    <t>Montáž litinových tvarovek DN 150</t>
  </si>
  <si>
    <t>1648226779</t>
  </si>
  <si>
    <t>57</t>
  </si>
  <si>
    <t>55253285</t>
  </si>
  <si>
    <t>tvarovka dvoupřírubová litinová vodovodní PN10/16 DN 150 dl 350mm</t>
  </si>
  <si>
    <t>1246825249</t>
  </si>
  <si>
    <t>58</t>
  </si>
  <si>
    <t>871321141</t>
  </si>
  <si>
    <t>Montáž potrubí z PE100 SDR 11 otevřený výkop svařovaných na tupo D 160 x 14,6 mm</t>
  </si>
  <si>
    <t>-1191107853</t>
  </si>
  <si>
    <t>59</t>
  </si>
  <si>
    <t>28613560</t>
  </si>
  <si>
    <t>potrubí tlakové PE100 RC SDR11, DN 150 mm, PN16, 160x14,6, v tyčích 12m</t>
  </si>
  <si>
    <t>416624089</t>
  </si>
  <si>
    <t>Poznámka k položce:_x000D_
Specifikace viz technická zpráva.</t>
  </si>
  <si>
    <t>60</t>
  </si>
  <si>
    <t>87132114R</t>
  </si>
  <si>
    <t>Suchovod</t>
  </si>
  <si>
    <t>2024428593</t>
  </si>
  <si>
    <t>Poznámka k položce:_x000D_
Suchovod, tzv. bypass = propojení stáv. potrubí Li 150 mm v oploceném prostoru u bývalé přerušovací komory:_x000D_
- dodávka a montáž_x000D_
- tlaková zkouška_x000D_
- dezinfekce_x000D_
- fixace proti pohybu_x000D_
- zajištění potrubí proti klimatickým vlivům_x000D_
- následná demontáž</t>
  </si>
  <si>
    <t>61</t>
  </si>
  <si>
    <t>877321101</t>
  </si>
  <si>
    <t>Montáž elektrospojek, oblouků nebo redukcí na vodovodním potrubí z PE trub d 160</t>
  </si>
  <si>
    <t>188866191</t>
  </si>
  <si>
    <t>62</t>
  </si>
  <si>
    <t>28615978</t>
  </si>
  <si>
    <t>elektrospojka SDR11 PE 100 PN16 D 160mm DN 150</t>
  </si>
  <si>
    <t>-1109966012</t>
  </si>
  <si>
    <t>63</t>
  </si>
  <si>
    <t>28614901</t>
  </si>
  <si>
    <t>oblouk 45° SDR11 PE 100 RC PN16 D 160mm DN 150</t>
  </si>
  <si>
    <t>-95040620</t>
  </si>
  <si>
    <t>64</t>
  </si>
  <si>
    <t>28614871</t>
  </si>
  <si>
    <t>oblouk 90° SDR11 PE 100 RC PN16 D 160mm DN 150</t>
  </si>
  <si>
    <t>1374434998</t>
  </si>
  <si>
    <t>65</t>
  </si>
  <si>
    <t>28614895</t>
  </si>
  <si>
    <t>oblouk 60° SDR11 PE 100 RC PN16 D 160mm DN 150</t>
  </si>
  <si>
    <t>1013564564</t>
  </si>
  <si>
    <t>66</t>
  </si>
  <si>
    <t>28614896</t>
  </si>
  <si>
    <t>oblouk 30° SDR11 PE 100 RC PN16 D 160mm DN 150</t>
  </si>
  <si>
    <t>167567413</t>
  </si>
  <si>
    <t>67</t>
  </si>
  <si>
    <t>28614898</t>
  </si>
  <si>
    <t>oblouk 22° SDR11 PE 100 RC PN16 D 160mm DN 150</t>
  </si>
  <si>
    <t>-761888567</t>
  </si>
  <si>
    <t>68</t>
  </si>
  <si>
    <t>28614899</t>
  </si>
  <si>
    <t>oblouk 11° SDR11 PE 100 RC PN16 D 160mm DN 150</t>
  </si>
  <si>
    <t>99617725</t>
  </si>
  <si>
    <t>69</t>
  </si>
  <si>
    <t>286R1</t>
  </si>
  <si>
    <t>oblouk 26° SDR11 PE 100 RC PN16 D 160 mm DN 150</t>
  </si>
  <si>
    <t>-1805245950</t>
  </si>
  <si>
    <t>Poznámka k položce:_x000D_
Výroba oblouku na zakázku)</t>
  </si>
  <si>
    <t>70</t>
  </si>
  <si>
    <t>286R2</t>
  </si>
  <si>
    <t>oblouk 24° SDR11 PE 100 RC PN16 D 160mm DN 150</t>
  </si>
  <si>
    <t>-386330536</t>
  </si>
  <si>
    <t>Poznámka k položce:_x000D_
Výroba oblouku na zakázku.</t>
  </si>
  <si>
    <t>71</t>
  </si>
  <si>
    <t>286R3</t>
  </si>
  <si>
    <t>oblouk 20° SDR11 PE 100 RC PN16 D 160mm DN 150</t>
  </si>
  <si>
    <t>-118905272</t>
  </si>
  <si>
    <t>72</t>
  </si>
  <si>
    <t>286R4</t>
  </si>
  <si>
    <t>oblouk 18° SDR11 PE 100 RC PN16 D 160mm DN 150</t>
  </si>
  <si>
    <t>487740245</t>
  </si>
  <si>
    <t xml:space="preserve">Poznámka k položce:_x000D_
Výroba oblouku na zakázku._x000D_
</t>
  </si>
  <si>
    <t>73</t>
  </si>
  <si>
    <t>286R5</t>
  </si>
  <si>
    <t>oblouk 13° SDR11 PE 100 RC PN16 D 160mm DN 150</t>
  </si>
  <si>
    <t>-451311254</t>
  </si>
  <si>
    <t>74</t>
  </si>
  <si>
    <t>877321110</t>
  </si>
  <si>
    <t>Montáž elektrokolen  na vodovodním potrubí z PE trub d 160</t>
  </si>
  <si>
    <t>2106322048</t>
  </si>
  <si>
    <t>75</t>
  </si>
  <si>
    <t>286R6</t>
  </si>
  <si>
    <t>elektrokoleno 9° PE 100 RC,  D 160mm, DN 150mm, SDR11</t>
  </si>
  <si>
    <t>-2000594064</t>
  </si>
  <si>
    <t>Poznámka k položce:_x000D_
Výroba kolena na zakázku.</t>
  </si>
  <si>
    <t>76</t>
  </si>
  <si>
    <t>286R7</t>
  </si>
  <si>
    <t>elektrokoleno 7° PE 100 RC, D 160mm, DN 150 mm, SDR11</t>
  </si>
  <si>
    <t>469734081</t>
  </si>
  <si>
    <t>77</t>
  </si>
  <si>
    <t>891241112</t>
  </si>
  <si>
    <t>Montáž vodovodních šoupátek otevřený výkop DN 80</t>
  </si>
  <si>
    <t>-1398261492</t>
  </si>
  <si>
    <t>78</t>
  </si>
  <si>
    <t>42221303</t>
  </si>
  <si>
    <t>šoupátko litinové vodovodní přírubové F4, DN 80 mm, PN16 (s prodlouženou životností)</t>
  </si>
  <si>
    <t>-1472045774</t>
  </si>
  <si>
    <t>79</t>
  </si>
  <si>
    <t>42291079</t>
  </si>
  <si>
    <t>souprava zemní teleskopická pro šoupátka DN 65-80mm Rd 1,05-1,75m</t>
  </si>
  <si>
    <t>586431372</t>
  </si>
  <si>
    <t>80</t>
  </si>
  <si>
    <t>891247112</t>
  </si>
  <si>
    <t>Montáž hydrantů podzemních DN 80</t>
  </si>
  <si>
    <t>1594261029</t>
  </si>
  <si>
    <t>81</t>
  </si>
  <si>
    <t>42273594</t>
  </si>
  <si>
    <t>hydrant podzemní plnoprůtokový DN 80  krycí v 1500mm</t>
  </si>
  <si>
    <t>1455785215</t>
  </si>
  <si>
    <t>82</t>
  </si>
  <si>
    <t>4227359R</t>
  </si>
  <si>
    <t>hydrantová drenáž pro plnoprůtokový hydrant</t>
  </si>
  <si>
    <t>-1203898593</t>
  </si>
  <si>
    <t>83</t>
  </si>
  <si>
    <t>891311112</t>
  </si>
  <si>
    <t>Montáž vodovodních šoupátek otevřený výkop DN 150</t>
  </si>
  <si>
    <t>-2064386381</t>
  </si>
  <si>
    <t>84</t>
  </si>
  <si>
    <t>891311222</t>
  </si>
  <si>
    <t>Montáž vodovodních šoupátek s ručním kolečkem DN 150</t>
  </si>
  <si>
    <t>-2027005583</t>
  </si>
  <si>
    <t>85</t>
  </si>
  <si>
    <t>42221306</t>
  </si>
  <si>
    <t>šoupátko litinové vodovodní přírubové F4, DN 150 mm, PN16 (s prodlouženou životností)</t>
  </si>
  <si>
    <t>1112207229</t>
  </si>
  <si>
    <t>86</t>
  </si>
  <si>
    <t>42291080</t>
  </si>
  <si>
    <t>souprava zemní teleskopická pro šoupátka DN 100-150m Rd 1,05-1,75m</t>
  </si>
  <si>
    <t>2091956193</t>
  </si>
  <si>
    <t>87</t>
  </si>
  <si>
    <t>4229108R</t>
  </si>
  <si>
    <t>ruční kolo k šoupěti DN 150 mm</t>
  </si>
  <si>
    <t>-1905028421</t>
  </si>
  <si>
    <t>88</t>
  </si>
  <si>
    <t>891351112</t>
  </si>
  <si>
    <t>Montáž vodovodních šoupátek otevřený výkop DN 200</t>
  </si>
  <si>
    <t>-1856969922</t>
  </si>
  <si>
    <t>89</t>
  </si>
  <si>
    <t>42221307</t>
  </si>
  <si>
    <t>šoupátko litinové vodovodní přírubové F4, DN 200 mm, PN16 (s prodlouženou životností)</t>
  </si>
  <si>
    <t>-166701900</t>
  </si>
  <si>
    <t>90</t>
  </si>
  <si>
    <t>42291081</t>
  </si>
  <si>
    <t>souprava zemní teleskopická pro šoupátka DN 200mm Rd 1,05-1,75m</t>
  </si>
  <si>
    <t>1315663939</t>
  </si>
  <si>
    <t>91</t>
  </si>
  <si>
    <t>891381112</t>
  </si>
  <si>
    <t>Montáž vodovodních šoupátek otevřený výkop DN 350</t>
  </si>
  <si>
    <t>1714329867</t>
  </si>
  <si>
    <t>92</t>
  </si>
  <si>
    <t>42221310</t>
  </si>
  <si>
    <t>šoupátko litinové vodovodní přírubové F4, DN 350 mm, PN16 (s prodlouženou životností)</t>
  </si>
  <si>
    <t>321060303</t>
  </si>
  <si>
    <t>93</t>
  </si>
  <si>
    <t>42291082</t>
  </si>
  <si>
    <t>souprava zemní teleskopická pro šoupátka DN 250-350mm Rd 1,05-1,75m</t>
  </si>
  <si>
    <t>-391730935</t>
  </si>
  <si>
    <t>94</t>
  </si>
  <si>
    <t>892351111</t>
  </si>
  <si>
    <t>Tlaková zkouška vodou potrubí DN 150 mm</t>
  </si>
  <si>
    <t>-1581470287</t>
  </si>
  <si>
    <t>95</t>
  </si>
  <si>
    <t>892353122</t>
  </si>
  <si>
    <t>Proplach a dezinfekce vodovodního potrubí DN 150 mm</t>
  </si>
  <si>
    <t>-700813632</t>
  </si>
  <si>
    <t>96</t>
  </si>
  <si>
    <t>899401112</t>
  </si>
  <si>
    <t>Osazení poklopů litinových šoupátkových</t>
  </si>
  <si>
    <t>281882503</t>
  </si>
  <si>
    <t>97</t>
  </si>
  <si>
    <t>42291352</t>
  </si>
  <si>
    <t>poklop litinový šoupátkový teleskopický (litina/polyamid)</t>
  </si>
  <si>
    <t>-1309174480</t>
  </si>
  <si>
    <t>98</t>
  </si>
  <si>
    <t>42210050</t>
  </si>
  <si>
    <t>deska podkladová uličního poklopu  šoupatového (recyklovaný plast)</t>
  </si>
  <si>
    <t>901014782</t>
  </si>
  <si>
    <t>99</t>
  </si>
  <si>
    <t>899401113</t>
  </si>
  <si>
    <t>Osazení poklopů litinových hydrantových</t>
  </si>
  <si>
    <t>906056296</t>
  </si>
  <si>
    <t>100</t>
  </si>
  <si>
    <t>42291452</t>
  </si>
  <si>
    <t>poklop litinový hydrantový teleskopický (litina/polyamid)</t>
  </si>
  <si>
    <t>-1468938761</t>
  </si>
  <si>
    <t>101</t>
  </si>
  <si>
    <t>42210052</t>
  </si>
  <si>
    <t>deska podkladová uličního poklopu litinového hydrantového (recyklovaný plast)</t>
  </si>
  <si>
    <t>1439816181</t>
  </si>
  <si>
    <t>102</t>
  </si>
  <si>
    <t>899711111</t>
  </si>
  <si>
    <t xml:space="preserve">Orientační tabulky </t>
  </si>
  <si>
    <t>-738085054</t>
  </si>
  <si>
    <t>103</t>
  </si>
  <si>
    <t>899721111</t>
  </si>
  <si>
    <t>Signalizační vodič CY 6 mm2</t>
  </si>
  <si>
    <t>-1811936740</t>
  </si>
  <si>
    <t>104</t>
  </si>
  <si>
    <t>899722113</t>
  </si>
  <si>
    <t>Krytí potrubí z plastů výstražnou fólií z PVC 34cm - barva bílá</t>
  </si>
  <si>
    <t>1371385382</t>
  </si>
  <si>
    <t>105</t>
  </si>
  <si>
    <t>899R</t>
  </si>
  <si>
    <t>Úprava stávající vodovodní šachty (přerušovací a armaturní komora)</t>
  </si>
  <si>
    <t>706913550</t>
  </si>
  <si>
    <t>Poznámka k položce:_x000D_
Úprava stávající vodovodní šachty:_x000D_
- demontáž stávajících litinových poklopů...2 ks x 290,- = 560,-_x000D_
- demontáž stávajících ocelových žebříků...2 ks x 470,- = 940,-_x000D_
- výřez stávajícího litinového potrubí DN 150 mm uvnitř šachty...5x 4620,- = 23.100,-_x000D_
- demontáž stávajícího vystrojení uvnitř šachty (armatury, tvarovky, potrubí)...1 kpl = 4.000,-_x000D_
- utěsnění stávajících otvorů v obvodových stěnách šachty, vzniklých po výřezech potrubí (např. rychle tuhnoucí cementovou směsí Maxplug)...3x 220,-= 660,-_x000D_
- výřez kruhového otvoru DN 250 mm jádrovým vrtáním do stěny (ŽB tl. 30 cm) podzemní vodovodní šachty (armaturní komory) = prostuoy pro nové potrubí...3 ks x 5.130,- = 15.390,-_x000D_
- prostupové segmentové těsnění pro otvor průměr 250 mm/potrubí vnější průměr 160 mm...3s x 4.250,- =12.750,-_x000D_
- poklop z nerezového plechu 700x700 mm, s rámem a ventilační hlavicí DN 100 mm, v. min. 300 mm, uzamykatelný + kotvící materiál = dodávka a montáž...2 kpl x 22.500,- = 45.000,-_x000D_
- žebřík z nerezové oceli dl. 3,4 m, s výsuvným madlem dl. 1,5 m + kotvící materiál = dodávka a montáž...2 kpl x 11.500,- = 23.000,-</t>
  </si>
  <si>
    <t>106</t>
  </si>
  <si>
    <t>R01</t>
  </si>
  <si>
    <t>Ukotvení vodovodu na kotevních blokách</t>
  </si>
  <si>
    <t>1435505492</t>
  </si>
  <si>
    <t xml:space="preserve">Poznámka k položce:_x000D_
Ukotvení vodovodu na kotevních blocích:_x000D_
- betonové kotevní bloky...1 blok 0,211 m3 beton tř. C12/15, bednění, štěrkové lože tl. 0,1 m...1 kpl...1800,-_x000D_
- upevňovací dělená objímka z nerezové oceli (pásovina 100/10 mm), s navařeným kotevním trnem (čtyřhran 50x50 mm, dl. 250 mm), na spodním dílu objímky...5.500,-_x000D_
- pryžové těsnění do vnitřního obvodu objímky š. 100 mm, tl. 10 mm...0,3 m...75,-_x000D_
- pryžové těsnění na kotevní blok, pod potrubí, š. 250 mm, tl. min. 20 mm...0,9 m...108,-_x000D_
- ukotvení spodního dílu dělené objímky do kotevního bloku, přišroubování horního dílu dělené objímky...ocelový nerez šroub M12, L 60 mm...4 ks...22,-Kč/kus, ocelová nerez matice M12...4 kusy..17,-Kč/kus, podložka M12...4 ks...9,-Kč/kus_x000D_
</t>
  </si>
  <si>
    <t>107</t>
  </si>
  <si>
    <t>R02</t>
  </si>
  <si>
    <t>Zkouška funkčnosti vodiče, vč. protokolu o měření</t>
  </si>
  <si>
    <t>-1809245878</t>
  </si>
  <si>
    <t>108</t>
  </si>
  <si>
    <t>R03</t>
  </si>
  <si>
    <t>Vypuštění a napuštění vodovodu</t>
  </si>
  <si>
    <t>1583007876</t>
  </si>
  <si>
    <t>109</t>
  </si>
  <si>
    <t>R04</t>
  </si>
  <si>
    <t>Vyčištění dna stávající VŠ od stavební suti a demontovaného materiálu</t>
  </si>
  <si>
    <t>-1492804182</t>
  </si>
  <si>
    <t>110</t>
  </si>
  <si>
    <t>R05</t>
  </si>
  <si>
    <t>Laboratorní rozbor vody</t>
  </si>
  <si>
    <t>438929394</t>
  </si>
  <si>
    <t>111</t>
  </si>
  <si>
    <t>R06</t>
  </si>
  <si>
    <t>Řezání litinového potrubí ve výkopu DN 150 mm</t>
  </si>
  <si>
    <t>-1658848318</t>
  </si>
  <si>
    <t>112</t>
  </si>
  <si>
    <t>R07</t>
  </si>
  <si>
    <t>Řezání litinového potrubí ve výkopu DN 200 mm</t>
  </si>
  <si>
    <t>-1223051629</t>
  </si>
  <si>
    <t>113</t>
  </si>
  <si>
    <t>R08</t>
  </si>
  <si>
    <t>Řezání litinového potrubí ve výkopu DN 350 mm</t>
  </si>
  <si>
    <t>-378347578</t>
  </si>
  <si>
    <t>114</t>
  </si>
  <si>
    <t>R09</t>
  </si>
  <si>
    <t>Zabezpečení konců vodovodního potrubí</t>
  </si>
  <si>
    <t>-2089986733</t>
  </si>
  <si>
    <t>Poznámka k položce:_x000D_
Zabezpečení konců vodovodního potrubí:_x000D_
- 2x DN 150 mm_x000D_
- 2 x DN 200 mm_x000D_
- 2x DN 350 mm</t>
  </si>
  <si>
    <t>Ostatní konstrukce a práce, bourání</t>
  </si>
  <si>
    <t>115</t>
  </si>
  <si>
    <t>914511111</t>
  </si>
  <si>
    <t>Montáž ocelové tyče do betonové patky</t>
  </si>
  <si>
    <t>-308674848</t>
  </si>
  <si>
    <t>116</t>
  </si>
  <si>
    <t>4044522R</t>
  </si>
  <si>
    <t>ocelová tyč v. 3,0 m, barva modrobílá</t>
  </si>
  <si>
    <t>-1437867671</t>
  </si>
  <si>
    <t>117</t>
  </si>
  <si>
    <t>916131112</t>
  </si>
  <si>
    <t>Osazení silničního obrubníku betonového do lože z betonu prostého</t>
  </si>
  <si>
    <t>1201394130</t>
  </si>
  <si>
    <t>118</t>
  </si>
  <si>
    <t>59217033</t>
  </si>
  <si>
    <t>obrubník betonový silniční 1000x100x300mm</t>
  </si>
  <si>
    <t>764886062</t>
  </si>
  <si>
    <t>119</t>
  </si>
  <si>
    <t>916331111</t>
  </si>
  <si>
    <t>Osazení zahradního obrubníku betonového do lože z betonu</t>
  </si>
  <si>
    <t>1122879947</t>
  </si>
  <si>
    <t>120</t>
  </si>
  <si>
    <t>59217001</t>
  </si>
  <si>
    <t>obrubník betonový zahradní 1000x50x250mm</t>
  </si>
  <si>
    <t>-428507892</t>
  </si>
  <si>
    <t>121</t>
  </si>
  <si>
    <t>919732211</t>
  </si>
  <si>
    <t xml:space="preserve">Styčná spára napojení nového živičného povrchu na stávající </t>
  </si>
  <si>
    <t>606861051</t>
  </si>
  <si>
    <t>Poznámka k položce:_x000D_
Zalití spár modifikovanou zálivkovou hmotou (pružná zálivka)</t>
  </si>
  <si>
    <t>122</t>
  </si>
  <si>
    <t>919735114</t>
  </si>
  <si>
    <t xml:space="preserve">Řezání stávajícího živičného krytu </t>
  </si>
  <si>
    <t>314812672</t>
  </si>
  <si>
    <t>123</t>
  </si>
  <si>
    <t>969021113</t>
  </si>
  <si>
    <t>Zaplnění potrubí DN 150 mm ponechaného v zemi řídkou bentonitovou směsí</t>
  </si>
  <si>
    <t>948282109</t>
  </si>
  <si>
    <t>997</t>
  </si>
  <si>
    <t>Přesun sutě</t>
  </si>
  <si>
    <t>124</t>
  </si>
  <si>
    <t>997221551</t>
  </si>
  <si>
    <t>Vodorovná doprava suti ze sypkých materiálů do 1 km</t>
  </si>
  <si>
    <t>1941910033</t>
  </si>
  <si>
    <t>12,408  "vybourání konstrukčních vrstev komunikace - odvoz na skládku</t>
  </si>
  <si>
    <t>125</t>
  </si>
  <si>
    <t>997221559</t>
  </si>
  <si>
    <t>Příplatek ZKD 1 km u vodorovné dopravy suti ze sypkých materiálů</t>
  </si>
  <si>
    <t>1559427385</t>
  </si>
  <si>
    <t>12,408*19  "příplatek k vodorovnému přemístění za každý další započatý km přes 1 km na vzdálenost 20 km</t>
  </si>
  <si>
    <t>126</t>
  </si>
  <si>
    <t>997221561</t>
  </si>
  <si>
    <t>Vodorovná doprava suti z kusových materiálů do 1 km</t>
  </si>
  <si>
    <t>-1858009274</t>
  </si>
  <si>
    <t>2,594  "asfalt - odvoz na skládku</t>
  </si>
  <si>
    <t>1,42  "beton - odvoz na skládku</t>
  </si>
  <si>
    <t>0,47  "ocel - odvoz na skládku</t>
  </si>
  <si>
    <t>0,42  "litina - odvoz do sběrných surovin</t>
  </si>
  <si>
    <t>127</t>
  </si>
  <si>
    <t>997221569</t>
  </si>
  <si>
    <t>Příplatek ZKD 1 km u vodorovné dopravy suti z kusových materiálů</t>
  </si>
  <si>
    <t>-1444259575</t>
  </si>
  <si>
    <t>4,904*19  "příplatek k vodorovnému přemístění za každý další započatý km přes 1 km na vzdálenost 20 km</t>
  </si>
  <si>
    <t>128</t>
  </si>
  <si>
    <t>997221611</t>
  </si>
  <si>
    <t>Nakládání suti na dopravní prostředky pro vodorovnou dopravu</t>
  </si>
  <si>
    <t>877635840</t>
  </si>
  <si>
    <t>129</t>
  </si>
  <si>
    <t>997221658</t>
  </si>
  <si>
    <t>Poplatek za uložení na skládce (skládkovné) - ocelové žebříky</t>
  </si>
  <si>
    <t>-552397409</t>
  </si>
  <si>
    <t>130</t>
  </si>
  <si>
    <t>997221862</t>
  </si>
  <si>
    <t>Poplatek za uložení stavebního odpadu na skládce (skládkovné) z betonu</t>
  </si>
  <si>
    <t>364414</t>
  </si>
  <si>
    <t>131</t>
  </si>
  <si>
    <t>997221873</t>
  </si>
  <si>
    <t xml:space="preserve">Poplatek za uložení stavebního odpadu na skládce (skládkovné) zeminy a kamení </t>
  </si>
  <si>
    <t>-152450040</t>
  </si>
  <si>
    <t>132</t>
  </si>
  <si>
    <t>997221875</t>
  </si>
  <si>
    <t xml:space="preserve">Poplatek za uložení stavebního odpadu na skládce (skládkovné) asfaltového bez obsahu dehtu </t>
  </si>
  <si>
    <t>-165055939</t>
  </si>
  <si>
    <t>998</t>
  </si>
  <si>
    <t>Přesun hmot</t>
  </si>
  <si>
    <t>133</t>
  </si>
  <si>
    <t>998274101</t>
  </si>
  <si>
    <t>Přesun hmot - beton</t>
  </si>
  <si>
    <t>268467272</t>
  </si>
  <si>
    <t>134</t>
  </si>
  <si>
    <t>998276101</t>
  </si>
  <si>
    <t>Přesun hmot pro trubní vedení z trub z plastických hmot otevřený výkop</t>
  </si>
  <si>
    <t>-1919632458</t>
  </si>
  <si>
    <t>135</t>
  </si>
  <si>
    <t>99833201R</t>
  </si>
  <si>
    <t>Rozvoz materiálu na obsyp po staveništi</t>
  </si>
  <si>
    <t>-663201363</t>
  </si>
  <si>
    <t>VRN</t>
  </si>
  <si>
    <t>Vedlejší rozpočtové náklady</t>
  </si>
  <si>
    <t>136</t>
  </si>
  <si>
    <t>001</t>
  </si>
  <si>
    <t>Geodetické vytyčení stavby</t>
  </si>
  <si>
    <t>bod</t>
  </si>
  <si>
    <t>-746826088</t>
  </si>
  <si>
    <t>137</t>
  </si>
  <si>
    <t>002</t>
  </si>
  <si>
    <t>Vytyčení stávajících podzemních sítí a zařízení</t>
  </si>
  <si>
    <t>-884729911</t>
  </si>
  <si>
    <t>138</t>
  </si>
  <si>
    <t>003</t>
  </si>
  <si>
    <t>Fotodokumentace objektů na stavbě před zahájením výkopových prací a po dokončení stavby</t>
  </si>
  <si>
    <t>-2062432141</t>
  </si>
  <si>
    <t>139</t>
  </si>
  <si>
    <t>004</t>
  </si>
  <si>
    <t>Geodetické zaměření skutečného provedení stavby</t>
  </si>
  <si>
    <t>100m</t>
  </si>
  <si>
    <t>1420620541</t>
  </si>
  <si>
    <t>140</t>
  </si>
  <si>
    <t>005</t>
  </si>
  <si>
    <t>Dokumentace skutečného provedení stavby (DSPS)</t>
  </si>
  <si>
    <t>1334982670</t>
  </si>
  <si>
    <t>141</t>
  </si>
  <si>
    <t>007</t>
  </si>
  <si>
    <t>Objekty zařízení staveniště vč. napojení na inž. sítě</t>
  </si>
  <si>
    <t>-635076702</t>
  </si>
  <si>
    <t>142</t>
  </si>
  <si>
    <t>008</t>
  </si>
  <si>
    <t>Provozní řád vodovodu - doplnění (úprava)</t>
  </si>
  <si>
    <t>936068645</t>
  </si>
  <si>
    <t>143</t>
  </si>
  <si>
    <t>009</t>
  </si>
  <si>
    <t>Práce provozovatele spojené s přepojováním vodovodu (jednodenní odstávky), vč. zajištěné nepřetržité dodávky vody během stavby</t>
  </si>
  <si>
    <t>1564320297</t>
  </si>
  <si>
    <t>144</t>
  </si>
  <si>
    <t>010</t>
  </si>
  <si>
    <t>Přejezdy přes výkopy pro zajištění průjezdnosti k panelovým domům (pronájem, osazení, demontáž)</t>
  </si>
  <si>
    <t>1089058445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</si>
</sst>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8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6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R5" s="18"/>
      <c r="BE5" s="20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7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R6" s="18"/>
      <c r="BE6" s="20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20</v>
      </c>
      <c r="AR7" s="18"/>
      <c r="BE7" s="204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/>
      <c r="AR8" s="18"/>
      <c r="BE8" s="204"/>
      <c r="BS8" s="15" t="s">
        <v>6</v>
      </c>
    </row>
    <row r="9" spans="1:74" ht="29.25" customHeight="1">
      <c r="B9" s="18"/>
      <c r="AK9" s="22" t="s">
        <v>24</v>
      </c>
      <c r="AN9" s="27" t="s">
        <v>25</v>
      </c>
      <c r="AR9" s="18"/>
      <c r="BE9" s="204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204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1</v>
      </c>
      <c r="AR11" s="18"/>
      <c r="BE11" s="204"/>
      <c r="BS11" s="15" t="s">
        <v>6</v>
      </c>
    </row>
    <row r="12" spans="1:74" ht="6.95" customHeight="1">
      <c r="B12" s="18"/>
      <c r="AR12" s="18"/>
      <c r="BE12" s="204"/>
      <c r="BS12" s="15" t="s">
        <v>6</v>
      </c>
    </row>
    <row r="13" spans="1:74" ht="12" customHeight="1">
      <c r="B13" s="18"/>
      <c r="D13" s="25" t="s">
        <v>31</v>
      </c>
      <c r="AK13" s="25" t="s">
        <v>27</v>
      </c>
      <c r="AN13" s="28"/>
      <c r="AR13" s="18"/>
      <c r="BE13" s="204"/>
      <c r="BS13" s="15" t="s">
        <v>6</v>
      </c>
    </row>
    <row r="14" spans="1:74" ht="12.75">
      <c r="B14" s="18"/>
      <c r="E14" s="208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5" t="s">
        <v>30</v>
      </c>
      <c r="AN14" s="28"/>
      <c r="AR14" s="18"/>
      <c r="BE14" s="204"/>
      <c r="BS14" s="15" t="s">
        <v>6</v>
      </c>
    </row>
    <row r="15" spans="1:74" ht="6.95" customHeight="1">
      <c r="B15" s="18"/>
      <c r="AR15" s="18"/>
      <c r="BE15" s="204"/>
      <c r="BS15" s="15" t="s">
        <v>4</v>
      </c>
    </row>
    <row r="16" spans="1:74" ht="12" customHeight="1">
      <c r="B16" s="18"/>
      <c r="D16" s="25" t="s">
        <v>33</v>
      </c>
      <c r="AK16" s="25" t="s">
        <v>27</v>
      </c>
      <c r="AN16" s="23" t="s">
        <v>1</v>
      </c>
      <c r="AR16" s="18"/>
      <c r="BE16" s="204"/>
      <c r="BS16" s="15" t="s">
        <v>4</v>
      </c>
    </row>
    <row r="17" spans="2:71" ht="18.399999999999999" customHeight="1">
      <c r="B17" s="18"/>
      <c r="E17" s="23" t="s">
        <v>22</v>
      </c>
      <c r="AK17" s="25" t="s">
        <v>30</v>
      </c>
      <c r="AN17" s="23" t="s">
        <v>1</v>
      </c>
      <c r="AR17" s="18"/>
      <c r="BE17" s="204"/>
      <c r="BS17" s="15" t="s">
        <v>34</v>
      </c>
    </row>
    <row r="18" spans="2:71" ht="6.95" customHeight="1">
      <c r="B18" s="18"/>
      <c r="AR18" s="18"/>
      <c r="BE18" s="204"/>
      <c r="BS18" s="15" t="s">
        <v>6</v>
      </c>
    </row>
    <row r="19" spans="2:71" ht="12" customHeight="1">
      <c r="B19" s="18"/>
      <c r="D19" s="25" t="s">
        <v>35</v>
      </c>
      <c r="AK19" s="25" t="s">
        <v>27</v>
      </c>
      <c r="AN19" s="23" t="s">
        <v>1</v>
      </c>
      <c r="AR19" s="18"/>
      <c r="BE19" s="204"/>
      <c r="BS19" s="15" t="s">
        <v>6</v>
      </c>
    </row>
    <row r="20" spans="2:71" ht="18.399999999999999" customHeight="1">
      <c r="B20" s="18"/>
      <c r="E20" s="23" t="s">
        <v>22</v>
      </c>
      <c r="AK20" s="25" t="s">
        <v>30</v>
      </c>
      <c r="AN20" s="23" t="s">
        <v>1</v>
      </c>
      <c r="AR20" s="18"/>
      <c r="BE20" s="204"/>
      <c r="BS20" s="15" t="s">
        <v>34</v>
      </c>
    </row>
    <row r="21" spans="2:71" ht="6.95" customHeight="1">
      <c r="B21" s="18"/>
      <c r="AR21" s="18"/>
      <c r="BE21" s="204"/>
    </row>
    <row r="22" spans="2:71" ht="12" customHeight="1">
      <c r="B22" s="18"/>
      <c r="D22" s="25" t="s">
        <v>36</v>
      </c>
      <c r="AR22" s="18"/>
      <c r="BE22" s="204"/>
    </row>
    <row r="23" spans="2:71" ht="16.5" customHeight="1">
      <c r="B23" s="18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8"/>
      <c r="BE23" s="204"/>
    </row>
    <row r="24" spans="2:71" ht="6.95" customHeight="1">
      <c r="B24" s="18"/>
      <c r="AR24" s="18"/>
      <c r="BE24" s="204"/>
    </row>
    <row r="25" spans="2:71" ht="6.95" customHeight="1">
      <c r="B25" s="18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8"/>
      <c r="BE25" s="204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1">
        <f>ROUND(AG94,2)</f>
        <v>0</v>
      </c>
      <c r="AL26" s="212"/>
      <c r="AM26" s="212"/>
      <c r="AN26" s="212"/>
      <c r="AO26" s="212"/>
      <c r="AR26" s="31"/>
      <c r="BE26" s="204"/>
    </row>
    <row r="27" spans="2:71" s="1" customFormat="1" ht="6.95" customHeight="1">
      <c r="B27" s="31"/>
      <c r="AR27" s="31"/>
      <c r="BE27" s="204"/>
    </row>
    <row r="28" spans="2:71" s="1" customFormat="1" ht="12.75">
      <c r="B28" s="31"/>
      <c r="L28" s="213" t="s">
        <v>38</v>
      </c>
      <c r="M28" s="213"/>
      <c r="N28" s="213"/>
      <c r="O28" s="213"/>
      <c r="P28" s="213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40</v>
      </c>
      <c r="AL28" s="213"/>
      <c r="AM28" s="213"/>
      <c r="AN28" s="213"/>
      <c r="AO28" s="213"/>
      <c r="AR28" s="31"/>
      <c r="BE28" s="204"/>
    </row>
    <row r="29" spans="2:71" s="2" customFormat="1" ht="14.45" customHeight="1">
      <c r="B29" s="35"/>
      <c r="D29" s="25" t="s">
        <v>41</v>
      </c>
      <c r="F29" s="25" t="s">
        <v>42</v>
      </c>
      <c r="L29" s="198">
        <v>0.21</v>
      </c>
      <c r="M29" s="197"/>
      <c r="N29" s="197"/>
      <c r="O29" s="197"/>
      <c r="P29" s="197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ROUND(AV94, 2)</f>
        <v>0</v>
      </c>
      <c r="AL29" s="197"/>
      <c r="AM29" s="197"/>
      <c r="AN29" s="197"/>
      <c r="AO29" s="197"/>
      <c r="AR29" s="35"/>
      <c r="BE29" s="205"/>
    </row>
    <row r="30" spans="2:71" s="2" customFormat="1" ht="14.45" customHeight="1">
      <c r="B30" s="35"/>
      <c r="F30" s="25" t="s">
        <v>43</v>
      </c>
      <c r="L30" s="198">
        <v>0.15</v>
      </c>
      <c r="M30" s="197"/>
      <c r="N30" s="197"/>
      <c r="O30" s="197"/>
      <c r="P30" s="197"/>
      <c r="W30" s="196">
        <f>ROUND(BA94,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ROUND(AW94, 2)</f>
        <v>0</v>
      </c>
      <c r="AL30" s="197"/>
      <c r="AM30" s="197"/>
      <c r="AN30" s="197"/>
      <c r="AO30" s="197"/>
      <c r="AR30" s="35"/>
      <c r="BE30" s="205"/>
    </row>
    <row r="31" spans="2:71" s="2" customFormat="1" ht="14.45" hidden="1" customHeight="1">
      <c r="B31" s="35"/>
      <c r="F31" s="25" t="s">
        <v>44</v>
      </c>
      <c r="L31" s="198">
        <v>0.21</v>
      </c>
      <c r="M31" s="197"/>
      <c r="N31" s="197"/>
      <c r="O31" s="197"/>
      <c r="P31" s="197"/>
      <c r="W31" s="196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5"/>
      <c r="BE31" s="205"/>
    </row>
    <row r="32" spans="2:71" s="2" customFormat="1" ht="14.45" hidden="1" customHeight="1">
      <c r="B32" s="35"/>
      <c r="F32" s="25" t="s">
        <v>45</v>
      </c>
      <c r="L32" s="198">
        <v>0.15</v>
      </c>
      <c r="M32" s="197"/>
      <c r="N32" s="197"/>
      <c r="O32" s="197"/>
      <c r="P32" s="197"/>
      <c r="W32" s="196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5"/>
      <c r="BE32" s="205"/>
    </row>
    <row r="33" spans="2:57" s="2" customFormat="1" ht="14.45" hidden="1" customHeight="1">
      <c r="B33" s="35"/>
      <c r="F33" s="25" t="s">
        <v>46</v>
      </c>
      <c r="L33" s="198">
        <v>0</v>
      </c>
      <c r="M33" s="197"/>
      <c r="N33" s="197"/>
      <c r="O33" s="197"/>
      <c r="P33" s="197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5"/>
      <c r="BE33" s="205"/>
    </row>
    <row r="34" spans="2:57" s="1" customFormat="1" ht="6.95" customHeight="1">
      <c r="B34" s="31"/>
      <c r="AR34" s="31"/>
      <c r="BE34" s="204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199" t="s">
        <v>49</v>
      </c>
      <c r="Y35" s="200"/>
      <c r="Z35" s="200"/>
      <c r="AA35" s="200"/>
      <c r="AB35" s="200"/>
      <c r="AC35" s="38"/>
      <c r="AD35" s="38"/>
      <c r="AE35" s="38"/>
      <c r="AF35" s="38"/>
      <c r="AG35" s="38"/>
      <c r="AH35" s="38"/>
      <c r="AI35" s="38"/>
      <c r="AJ35" s="38"/>
      <c r="AK35" s="201">
        <f>SUM(AK26:AK33)</f>
        <v>0</v>
      </c>
      <c r="AL35" s="200"/>
      <c r="AM35" s="200"/>
      <c r="AN35" s="200"/>
      <c r="AO35" s="20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19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5" t="s">
        <v>13</v>
      </c>
      <c r="L84" s="3" t="str">
        <f>K5</f>
        <v>ST4171</v>
      </c>
      <c r="AR84" s="47"/>
    </row>
    <row r="85" spans="1:91" s="4" customFormat="1" ht="36.950000000000003" customHeight="1">
      <c r="B85" s="48"/>
      <c r="C85" s="49" t="s">
        <v>16</v>
      </c>
      <c r="L85" s="187" t="str">
        <f>K6</f>
        <v>Č. Krumlov, Horní Brána - přeložka vodovodu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5" t="s">
        <v>21</v>
      </c>
      <c r="L87" s="50" t="str">
        <f>IF(K8="","",K8)</f>
        <v xml:space="preserve"> </v>
      </c>
      <c r="AI87" s="25" t="s">
        <v>23</v>
      </c>
      <c r="AM87" s="189" t="str">
        <f>IF(AN8= "","",AN8)</f>
        <v/>
      </c>
      <c r="AN87" s="189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5" t="s">
        <v>26</v>
      </c>
      <c r="L89" s="3" t="str">
        <f>IF(E11= "","",E11)</f>
        <v>Město Český Krumlov, nám. Svornosti 1, 38101 Č.K.</v>
      </c>
      <c r="AI89" s="25" t="s">
        <v>33</v>
      </c>
      <c r="AM89" s="190" t="str">
        <f>IF(E17="","",E17)</f>
        <v xml:space="preserve"> </v>
      </c>
      <c r="AN89" s="191"/>
      <c r="AO89" s="191"/>
      <c r="AP89" s="191"/>
      <c r="AR89" s="31"/>
      <c r="AS89" s="192" t="s">
        <v>57</v>
      </c>
      <c r="AT89" s="19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5" t="s">
        <v>31</v>
      </c>
      <c r="L90" s="3" t="str">
        <f>IF(E14= "Vyplň údaj","",E14)</f>
        <v/>
      </c>
      <c r="AI90" s="25" t="s">
        <v>35</v>
      </c>
      <c r="AM90" s="190" t="str">
        <f>IF(E20="","",E20)</f>
        <v xml:space="preserve"> </v>
      </c>
      <c r="AN90" s="191"/>
      <c r="AO90" s="191"/>
      <c r="AP90" s="191"/>
      <c r="AR90" s="31"/>
      <c r="AS90" s="194"/>
      <c r="AT90" s="195"/>
      <c r="BD90" s="55"/>
    </row>
    <row r="91" spans="1:91" s="1" customFormat="1" ht="10.9" customHeight="1">
      <c r="B91" s="31"/>
      <c r="AR91" s="31"/>
      <c r="AS91" s="194"/>
      <c r="AT91" s="195"/>
      <c r="BD91" s="55"/>
    </row>
    <row r="92" spans="1:91" s="1" customFormat="1" ht="29.25" customHeight="1">
      <c r="B92" s="31"/>
      <c r="C92" s="177" t="s">
        <v>58</v>
      </c>
      <c r="D92" s="178"/>
      <c r="E92" s="178"/>
      <c r="F92" s="178"/>
      <c r="G92" s="178"/>
      <c r="H92" s="56"/>
      <c r="I92" s="179" t="s">
        <v>59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0" t="s">
        <v>60</v>
      </c>
      <c r="AH92" s="178"/>
      <c r="AI92" s="178"/>
      <c r="AJ92" s="178"/>
      <c r="AK92" s="178"/>
      <c r="AL92" s="178"/>
      <c r="AM92" s="178"/>
      <c r="AN92" s="179" t="s">
        <v>61</v>
      </c>
      <c r="AO92" s="178"/>
      <c r="AP92" s="181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ROUND(AG95,2)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184" t="s">
        <v>82</v>
      </c>
      <c r="E95" s="184"/>
      <c r="F95" s="184"/>
      <c r="G95" s="184"/>
      <c r="H95" s="184"/>
      <c r="I95" s="76"/>
      <c r="J95" s="184" t="s">
        <v>83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'4171a - SO 1 - VODOVOD'!J30</f>
        <v>0</v>
      </c>
      <c r="AH95" s="183"/>
      <c r="AI95" s="183"/>
      <c r="AJ95" s="183"/>
      <c r="AK95" s="183"/>
      <c r="AL95" s="183"/>
      <c r="AM95" s="183"/>
      <c r="AN95" s="182">
        <f>SUM(AG95,AT95)</f>
        <v>0</v>
      </c>
      <c r="AO95" s="183"/>
      <c r="AP95" s="183"/>
      <c r="AQ95" s="77" t="s">
        <v>84</v>
      </c>
      <c r="AR95" s="74"/>
      <c r="AS95" s="78">
        <v>0</v>
      </c>
      <c r="AT95" s="79">
        <f>ROUND(SUM(AV95:AW95),2)</f>
        <v>0</v>
      </c>
      <c r="AU95" s="80">
        <f>'4171a - SO 1 - VODOVOD'!P126</f>
        <v>0</v>
      </c>
      <c r="AV95" s="79">
        <f>'4171a - SO 1 - VODOVOD'!J33</f>
        <v>0</v>
      </c>
      <c r="AW95" s="79">
        <f>'4171a - SO 1 - VODOVOD'!J34</f>
        <v>0</v>
      </c>
      <c r="AX95" s="79">
        <f>'4171a - SO 1 - VODOVOD'!J35</f>
        <v>0</v>
      </c>
      <c r="AY95" s="79">
        <f>'4171a - SO 1 - VODOVOD'!J36</f>
        <v>0</v>
      </c>
      <c r="AZ95" s="79">
        <f>'4171a - SO 1 - VODOVOD'!F33</f>
        <v>0</v>
      </c>
      <c r="BA95" s="79">
        <f>'4171a - SO 1 - VODOVOD'!F34</f>
        <v>0</v>
      </c>
      <c r="BB95" s="79">
        <f>'4171a - SO 1 - VODOVOD'!F35</f>
        <v>0</v>
      </c>
      <c r="BC95" s="79">
        <f>'4171a - SO 1 - VODOVOD'!F36</f>
        <v>0</v>
      </c>
      <c r="BD95" s="81">
        <f>'4171a - SO 1 - VODOVOD'!F37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87</v>
      </c>
    </row>
    <row r="96" spans="1:91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AnINAKdXlvGKkkIbknag1ctzwIFRwK8dw80JiJfgoIFOPUkMhJyIp7FPQxVrxmNSQncesQ3pURp1rzUvHTckBg==" saltValue="MLCI6n7h6U8dHj/U+EbZTHLnGoc4cIRH6kBWJcNikYGbctFfaa38HkC/P6ZqjNeHzQ1b7H8E6F1FyxWVSgV4u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4171a - SO 1 - VODOVO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6"/>
  <sheetViews>
    <sheetView showGridLines="0" tabSelected="1" topLeftCell="A311" workbookViewId="0">
      <selection activeCell="J89" sqref="J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5" t="s">
        <v>86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5" customHeight="1">
      <c r="B4" s="18"/>
      <c r="D4" s="19" t="s">
        <v>88</v>
      </c>
      <c r="L4" s="18"/>
      <c r="M4" s="83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5" t="str">
        <f>'Rekapitulace stavby'!K6</f>
        <v>Č. Krumlov, Horní Brána - přeložka vodovodu</v>
      </c>
      <c r="F7" s="216"/>
      <c r="G7" s="216"/>
      <c r="H7" s="216"/>
      <c r="L7" s="18"/>
    </row>
    <row r="8" spans="2:46" s="1" customFormat="1" ht="12" customHeight="1">
      <c r="B8" s="31"/>
      <c r="D8" s="25" t="s">
        <v>89</v>
      </c>
      <c r="L8" s="31"/>
    </row>
    <row r="9" spans="2:46" s="1" customFormat="1" ht="16.5" customHeight="1">
      <c r="B9" s="31"/>
      <c r="E9" s="187" t="s">
        <v>90</v>
      </c>
      <c r="F9" s="214"/>
      <c r="G9" s="214"/>
      <c r="H9" s="214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5" t="s">
        <v>18</v>
      </c>
      <c r="F11" s="23" t="s">
        <v>1</v>
      </c>
      <c r="I11" s="25" t="s">
        <v>19</v>
      </c>
      <c r="J11" s="23" t="s">
        <v>1</v>
      </c>
      <c r="L11" s="31"/>
    </row>
    <row r="12" spans="2:46" s="1" customFormat="1" ht="12" customHeight="1">
      <c r="B12" s="31"/>
      <c r="D12" s="25" t="s">
        <v>21</v>
      </c>
      <c r="F12" s="23" t="s">
        <v>22</v>
      </c>
      <c r="I12" s="25" t="s">
        <v>23</v>
      </c>
      <c r="J12" s="51">
        <f>'Rekapitulace stavby'!AN8</f>
        <v>0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5" t="s">
        <v>26</v>
      </c>
      <c r="I14" s="25" t="s">
        <v>27</v>
      </c>
      <c r="J14" s="23" t="s">
        <v>28</v>
      </c>
      <c r="L14" s="31"/>
    </row>
    <row r="15" spans="2:46" s="1" customFormat="1" ht="18" customHeight="1">
      <c r="B15" s="31"/>
      <c r="E15" s="23" t="s">
        <v>29</v>
      </c>
      <c r="I15" s="25" t="s">
        <v>30</v>
      </c>
      <c r="J15" s="23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5" t="s">
        <v>31</v>
      </c>
      <c r="I17" s="25" t="s">
        <v>27</v>
      </c>
      <c r="J17" s="26"/>
      <c r="L17" s="31"/>
    </row>
    <row r="18" spans="2:12" s="1" customFormat="1" ht="18" customHeight="1">
      <c r="B18" s="31"/>
      <c r="E18" s="217"/>
      <c r="F18" s="206"/>
      <c r="G18" s="206"/>
      <c r="H18" s="206"/>
      <c r="I18" s="25" t="s">
        <v>30</v>
      </c>
      <c r="J18" s="26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5" t="s">
        <v>33</v>
      </c>
      <c r="I20" s="25" t="s">
        <v>27</v>
      </c>
      <c r="J20" s="23" t="str">
        <f>IF('Rekapitulace stavby'!AN16="","",'Rekapitulace stavby'!AN16)</f>
        <v/>
      </c>
      <c r="L20" s="31"/>
    </row>
    <row r="21" spans="2:12" s="1" customFormat="1" ht="18" customHeight="1">
      <c r="B21" s="31"/>
      <c r="E21" s="23" t="str">
        <f>IF('Rekapitulace stavby'!E17="","",'Rekapitulace stavby'!E17)</f>
        <v xml:space="preserve"> </v>
      </c>
      <c r="I21" s="25" t="s">
        <v>30</v>
      </c>
      <c r="J21" s="23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5" t="s">
        <v>35</v>
      </c>
      <c r="I23" s="25" t="s">
        <v>27</v>
      </c>
      <c r="J23" s="23" t="str">
        <f>IF('Rekapitulace stavby'!AN19="","",'Rekapitulace stavby'!AN19)</f>
        <v/>
      </c>
      <c r="L23" s="31"/>
    </row>
    <row r="24" spans="2:12" s="1" customFormat="1" ht="18" customHeight="1">
      <c r="B24" s="31"/>
      <c r="E24" s="23" t="str">
        <f>IF('Rekapitulace stavby'!E20="","",'Rekapitulace stavby'!E20)</f>
        <v xml:space="preserve"> </v>
      </c>
      <c r="I24" s="25" t="s">
        <v>30</v>
      </c>
      <c r="J24" s="23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5" t="s">
        <v>36</v>
      </c>
      <c r="L26" s="31"/>
    </row>
    <row r="27" spans="2:12" s="7" customFormat="1" ht="16.5" customHeight="1">
      <c r="B27" s="84"/>
      <c r="E27" s="210" t="s">
        <v>1</v>
      </c>
      <c r="F27" s="210"/>
      <c r="G27" s="210"/>
      <c r="H27" s="210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37</v>
      </c>
      <c r="J30" s="65">
        <f>ROUND(J126,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5" t="s">
        <v>42</v>
      </c>
      <c r="F33" s="86">
        <f>ROUND((SUM(BE126:BE365)),  2)</f>
        <v>0</v>
      </c>
      <c r="I33" s="87">
        <v>0.21</v>
      </c>
      <c r="J33" s="86">
        <f>ROUND(((SUM(BE126:BE365))*I33),  2)</f>
        <v>0</v>
      </c>
      <c r="L33" s="31"/>
    </row>
    <row r="34" spans="2:12" s="1" customFormat="1" ht="14.45" customHeight="1">
      <c r="B34" s="31"/>
      <c r="E34" s="25" t="s">
        <v>43</v>
      </c>
      <c r="F34" s="86">
        <f>ROUND((SUM(BF126:BF365)),  2)</f>
        <v>0</v>
      </c>
      <c r="I34" s="87">
        <v>0.15</v>
      </c>
      <c r="J34" s="86">
        <f>ROUND(((SUM(BF126:BF365))*I34),  2)</f>
        <v>0</v>
      </c>
      <c r="L34" s="31"/>
    </row>
    <row r="35" spans="2:12" s="1" customFormat="1" ht="14.45" hidden="1" customHeight="1">
      <c r="B35" s="31"/>
      <c r="E35" s="25" t="s">
        <v>44</v>
      </c>
      <c r="F35" s="86">
        <f>ROUND((SUM(BG126:BG365)),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5" t="s">
        <v>45</v>
      </c>
      <c r="F36" s="86">
        <f>ROUND((SUM(BH126:BH365)),  2)</f>
        <v>0</v>
      </c>
      <c r="I36" s="87">
        <v>0.15</v>
      </c>
      <c r="J36" s="86">
        <f>0</f>
        <v>0</v>
      </c>
      <c r="L36" s="31"/>
    </row>
    <row r="37" spans="2:12" s="1" customFormat="1" ht="14.45" hidden="1" customHeight="1">
      <c r="B37" s="31"/>
      <c r="E37" s="25" t="s">
        <v>46</v>
      </c>
      <c r="F37" s="86">
        <f>ROUND((SUM(BI126:BI365)),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47</v>
      </c>
      <c r="E39" s="56"/>
      <c r="F39" s="56"/>
      <c r="G39" s="90" t="s">
        <v>48</v>
      </c>
      <c r="H39" s="91" t="s">
        <v>49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1"/>
      <c r="D61" s="42" t="s">
        <v>52</v>
      </c>
      <c r="E61" s="33"/>
      <c r="F61" s="94" t="s">
        <v>53</v>
      </c>
      <c r="G61" s="42" t="s">
        <v>52</v>
      </c>
      <c r="H61" s="33"/>
      <c r="I61" s="33"/>
      <c r="J61" s="95" t="s">
        <v>53</v>
      </c>
      <c r="K61" s="33"/>
      <c r="L61" s="31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1"/>
      <c r="D76" s="42" t="s">
        <v>52</v>
      </c>
      <c r="E76" s="33"/>
      <c r="F76" s="94" t="s">
        <v>53</v>
      </c>
      <c r="G76" s="42" t="s">
        <v>52</v>
      </c>
      <c r="H76" s="33"/>
      <c r="I76" s="33"/>
      <c r="J76" s="95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19" t="s">
        <v>91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5" t="s">
        <v>16</v>
      </c>
      <c r="L84" s="31"/>
    </row>
    <row r="85" spans="2:47" s="1" customFormat="1" ht="16.5" customHeight="1">
      <c r="B85" s="31"/>
      <c r="E85" s="215" t="str">
        <f>E7</f>
        <v>Č. Krumlov, Horní Brána - přeložka vodovodu</v>
      </c>
      <c r="F85" s="216"/>
      <c r="G85" s="216"/>
      <c r="H85" s="216"/>
      <c r="L85" s="31"/>
    </row>
    <row r="86" spans="2:47" s="1" customFormat="1" ht="12" customHeight="1">
      <c r="B86" s="31"/>
      <c r="C86" s="25" t="s">
        <v>89</v>
      </c>
      <c r="L86" s="31"/>
    </row>
    <row r="87" spans="2:47" s="1" customFormat="1" ht="16.5" customHeight="1">
      <c r="B87" s="31"/>
      <c r="E87" s="187" t="str">
        <f>E9</f>
        <v>4171a - SO 1 - VODOVOD</v>
      </c>
      <c r="F87" s="214"/>
      <c r="G87" s="214"/>
      <c r="H87" s="21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5" t="s">
        <v>21</v>
      </c>
      <c r="F89" s="23" t="str">
        <f>F12</f>
        <v xml:space="preserve"> </v>
      </c>
      <c r="I89" s="25" t="s">
        <v>23</v>
      </c>
      <c r="J89" s="51">
        <f>IF(J12="","",J12)</f>
        <v>0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5" t="s">
        <v>26</v>
      </c>
      <c r="F91" s="23" t="str">
        <f>E15</f>
        <v>Město Český Krumlov, nám. Svornosti 1, 38101 Č.K.</v>
      </c>
      <c r="I91" s="25" t="s">
        <v>33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5" t="s">
        <v>31</v>
      </c>
      <c r="F92" s="23" t="str">
        <f>IF(E18="","",E18)</f>
        <v/>
      </c>
      <c r="I92" s="25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92</v>
      </c>
      <c r="D94" s="88"/>
      <c r="E94" s="88"/>
      <c r="F94" s="88"/>
      <c r="G94" s="88"/>
      <c r="H94" s="88"/>
      <c r="I94" s="88"/>
      <c r="J94" s="97" t="s">
        <v>93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94</v>
      </c>
      <c r="J96" s="65">
        <f>J126</f>
        <v>0</v>
      </c>
      <c r="L96" s="31"/>
      <c r="AU96" s="15" t="s">
        <v>95</v>
      </c>
    </row>
    <row r="97" spans="2:12" s="8" customFormat="1" ht="24.95" customHeight="1">
      <c r="B97" s="99"/>
      <c r="D97" s="100" t="s">
        <v>96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97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98</v>
      </c>
      <c r="E99" s="105"/>
      <c r="F99" s="105"/>
      <c r="G99" s="105"/>
      <c r="H99" s="105"/>
      <c r="I99" s="105"/>
      <c r="J99" s="106">
        <f>J205</f>
        <v>0</v>
      </c>
      <c r="L99" s="103"/>
    </row>
    <row r="100" spans="2:12" s="9" customFormat="1" ht="19.899999999999999" customHeight="1">
      <c r="B100" s="103"/>
      <c r="D100" s="104" t="s">
        <v>99</v>
      </c>
      <c r="E100" s="105"/>
      <c r="F100" s="105"/>
      <c r="G100" s="105"/>
      <c r="H100" s="105"/>
      <c r="I100" s="105"/>
      <c r="J100" s="106">
        <f>J210</f>
        <v>0</v>
      </c>
      <c r="L100" s="103"/>
    </row>
    <row r="101" spans="2:12" s="9" customFormat="1" ht="19.899999999999999" customHeight="1">
      <c r="B101" s="103"/>
      <c r="D101" s="104" t="s">
        <v>100</v>
      </c>
      <c r="E101" s="105"/>
      <c r="F101" s="105"/>
      <c r="G101" s="105"/>
      <c r="H101" s="105"/>
      <c r="I101" s="105"/>
      <c r="J101" s="106">
        <f>J212</f>
        <v>0</v>
      </c>
      <c r="L101" s="103"/>
    </row>
    <row r="102" spans="2:12" s="9" customFormat="1" ht="19.899999999999999" customHeight="1">
      <c r="B102" s="103"/>
      <c r="D102" s="104" t="s">
        <v>101</v>
      </c>
      <c r="E102" s="105"/>
      <c r="F102" s="105"/>
      <c r="G102" s="105"/>
      <c r="H102" s="105"/>
      <c r="I102" s="105"/>
      <c r="J102" s="106">
        <f>J235</f>
        <v>0</v>
      </c>
      <c r="L102" s="103"/>
    </row>
    <row r="103" spans="2:12" s="9" customFormat="1" ht="19.899999999999999" customHeight="1">
      <c r="B103" s="103"/>
      <c r="D103" s="104" t="s">
        <v>102</v>
      </c>
      <c r="E103" s="105"/>
      <c r="F103" s="105"/>
      <c r="G103" s="105"/>
      <c r="H103" s="105"/>
      <c r="I103" s="105"/>
      <c r="J103" s="106">
        <f>J323</f>
        <v>0</v>
      </c>
      <c r="L103" s="103"/>
    </row>
    <row r="104" spans="2:12" s="9" customFormat="1" ht="19.899999999999999" customHeight="1">
      <c r="B104" s="103"/>
      <c r="D104" s="104" t="s">
        <v>103</v>
      </c>
      <c r="E104" s="105"/>
      <c r="F104" s="105"/>
      <c r="G104" s="105"/>
      <c r="H104" s="105"/>
      <c r="I104" s="105"/>
      <c r="J104" s="106">
        <f>J334</f>
        <v>0</v>
      </c>
      <c r="L104" s="103"/>
    </row>
    <row r="105" spans="2:12" s="9" customFormat="1" ht="19.899999999999999" customHeight="1">
      <c r="B105" s="103"/>
      <c r="D105" s="104" t="s">
        <v>104</v>
      </c>
      <c r="E105" s="105"/>
      <c r="F105" s="105"/>
      <c r="G105" s="105"/>
      <c r="H105" s="105"/>
      <c r="I105" s="105"/>
      <c r="J105" s="106">
        <f>J352</f>
        <v>0</v>
      </c>
      <c r="L105" s="103"/>
    </row>
    <row r="106" spans="2:12" s="8" customFormat="1" ht="24.95" customHeight="1">
      <c r="B106" s="99"/>
      <c r="D106" s="100" t="s">
        <v>105</v>
      </c>
      <c r="E106" s="101"/>
      <c r="F106" s="101"/>
      <c r="G106" s="101"/>
      <c r="H106" s="101"/>
      <c r="I106" s="101"/>
      <c r="J106" s="102">
        <f>J356</f>
        <v>0</v>
      </c>
      <c r="L106" s="99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19" t="s">
        <v>106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5" t="s">
        <v>16</v>
      </c>
      <c r="L115" s="31"/>
    </row>
    <row r="116" spans="2:63" s="1" customFormat="1" ht="16.5" customHeight="1">
      <c r="B116" s="31"/>
      <c r="E116" s="215" t="str">
        <f>E7</f>
        <v>Č. Krumlov, Horní Brána - přeložka vodovodu</v>
      </c>
      <c r="F116" s="216"/>
      <c r="G116" s="216"/>
      <c r="H116" s="216"/>
      <c r="L116" s="31"/>
    </row>
    <row r="117" spans="2:63" s="1" customFormat="1" ht="12" customHeight="1">
      <c r="B117" s="31"/>
      <c r="C117" s="25" t="s">
        <v>89</v>
      </c>
      <c r="L117" s="31"/>
    </row>
    <row r="118" spans="2:63" s="1" customFormat="1" ht="16.5" customHeight="1">
      <c r="B118" s="31"/>
      <c r="E118" s="187" t="str">
        <f>E9</f>
        <v>4171a - SO 1 - VODOVOD</v>
      </c>
      <c r="F118" s="214"/>
      <c r="G118" s="214"/>
      <c r="H118" s="214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5" t="s">
        <v>21</v>
      </c>
      <c r="F120" s="23" t="str">
        <f>F12</f>
        <v xml:space="preserve"> </v>
      </c>
      <c r="I120" s="25" t="s">
        <v>23</v>
      </c>
      <c r="J120" s="51">
        <f>IF(J12="","",J12)</f>
        <v>0</v>
      </c>
      <c r="L120" s="31"/>
    </row>
    <row r="121" spans="2:63" s="1" customFormat="1" ht="6.95" customHeight="1">
      <c r="B121" s="31"/>
      <c r="L121" s="31"/>
    </row>
    <row r="122" spans="2:63" s="1" customFormat="1" ht="15.2" customHeight="1">
      <c r="B122" s="31"/>
      <c r="C122" s="25" t="s">
        <v>26</v>
      </c>
      <c r="F122" s="23" t="str">
        <f>E15</f>
        <v>Město Český Krumlov, nám. Svornosti 1, 38101 Č.K.</v>
      </c>
      <c r="I122" s="25" t="s">
        <v>33</v>
      </c>
      <c r="J122" s="29" t="str">
        <f>E21</f>
        <v xml:space="preserve"> </v>
      </c>
      <c r="L122" s="31"/>
    </row>
    <row r="123" spans="2:63" s="1" customFormat="1" ht="15.2" customHeight="1">
      <c r="B123" s="31"/>
      <c r="C123" s="25" t="s">
        <v>31</v>
      </c>
      <c r="F123" s="23" t="str">
        <f>IF(E18="","",E18)</f>
        <v/>
      </c>
      <c r="I123" s="25" t="s">
        <v>35</v>
      </c>
      <c r="J123" s="29" t="str">
        <f>E24</f>
        <v xml:space="preserve"> 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07"/>
      <c r="C125" s="108" t="s">
        <v>107</v>
      </c>
      <c r="D125" s="109" t="s">
        <v>62</v>
      </c>
      <c r="E125" s="109" t="s">
        <v>58</v>
      </c>
      <c r="F125" s="109" t="s">
        <v>59</v>
      </c>
      <c r="G125" s="109" t="s">
        <v>108</v>
      </c>
      <c r="H125" s="109" t="s">
        <v>109</v>
      </c>
      <c r="I125" s="109" t="s">
        <v>110</v>
      </c>
      <c r="J125" s="110" t="s">
        <v>93</v>
      </c>
      <c r="K125" s="111" t="s">
        <v>111</v>
      </c>
      <c r="L125" s="107"/>
      <c r="M125" s="58" t="s">
        <v>1</v>
      </c>
      <c r="N125" s="59" t="s">
        <v>41</v>
      </c>
      <c r="O125" s="59" t="s">
        <v>112</v>
      </c>
      <c r="P125" s="59" t="s">
        <v>113</v>
      </c>
      <c r="Q125" s="59" t="s">
        <v>114</v>
      </c>
      <c r="R125" s="59" t="s">
        <v>115</v>
      </c>
      <c r="S125" s="59" t="s">
        <v>116</v>
      </c>
      <c r="T125" s="60" t="s">
        <v>117</v>
      </c>
    </row>
    <row r="126" spans="2:63" s="1" customFormat="1" ht="22.9" customHeight="1">
      <c r="B126" s="31"/>
      <c r="C126" s="63" t="s">
        <v>118</v>
      </c>
      <c r="J126" s="112">
        <f>BK126</f>
        <v>0</v>
      </c>
      <c r="L126" s="31"/>
      <c r="M126" s="61"/>
      <c r="N126" s="52"/>
      <c r="O126" s="52"/>
      <c r="P126" s="113">
        <f>P127+P356</f>
        <v>0</v>
      </c>
      <c r="Q126" s="52"/>
      <c r="R126" s="113">
        <f>R127+R356</f>
        <v>146.00385984000002</v>
      </c>
      <c r="S126" s="52"/>
      <c r="T126" s="114">
        <f>T127+T356</f>
        <v>47.113900000000001</v>
      </c>
      <c r="AT126" s="15" t="s">
        <v>76</v>
      </c>
      <c r="AU126" s="15" t="s">
        <v>95</v>
      </c>
      <c r="BK126" s="115">
        <f>BK127+BK356</f>
        <v>0</v>
      </c>
    </row>
    <row r="127" spans="2:63" s="11" customFormat="1" ht="25.9" customHeight="1">
      <c r="B127" s="116"/>
      <c r="D127" s="117" t="s">
        <v>76</v>
      </c>
      <c r="E127" s="118" t="s">
        <v>119</v>
      </c>
      <c r="F127" s="118" t="s">
        <v>120</v>
      </c>
      <c r="I127" s="119"/>
      <c r="J127" s="120">
        <f>BK127</f>
        <v>0</v>
      </c>
      <c r="L127" s="116"/>
      <c r="M127" s="121"/>
      <c r="P127" s="122">
        <f>P128+P205+P210+P212+P235+P323+P334+P352</f>
        <v>0</v>
      </c>
      <c r="R127" s="122">
        <f>R128+R205+R210+R212+R235+R323+R334+R352</f>
        <v>146.00385984000002</v>
      </c>
      <c r="T127" s="123">
        <f>T128+T205+T210+T212+T235+T323+T334+T352</f>
        <v>47.113900000000001</v>
      </c>
      <c r="AR127" s="117" t="s">
        <v>85</v>
      </c>
      <c r="AT127" s="124" t="s">
        <v>76</v>
      </c>
      <c r="AU127" s="124" t="s">
        <v>77</v>
      </c>
      <c r="AY127" s="117" t="s">
        <v>121</v>
      </c>
      <c r="BK127" s="125">
        <f>BK128+BK205+BK210+BK212+BK235+BK323+BK334+BK352</f>
        <v>0</v>
      </c>
    </row>
    <row r="128" spans="2:63" s="11" customFormat="1" ht="22.9" customHeight="1">
      <c r="B128" s="116"/>
      <c r="D128" s="117" t="s">
        <v>76</v>
      </c>
      <c r="E128" s="126" t="s">
        <v>85</v>
      </c>
      <c r="F128" s="126" t="s">
        <v>122</v>
      </c>
      <c r="I128" s="119"/>
      <c r="J128" s="127">
        <f>BK128</f>
        <v>0</v>
      </c>
      <c r="L128" s="116"/>
      <c r="M128" s="121"/>
      <c r="P128" s="122">
        <f>SUM(P129:P204)</f>
        <v>0</v>
      </c>
      <c r="R128" s="122">
        <f>SUM(R129:R204)</f>
        <v>132.40955400000001</v>
      </c>
      <c r="T128" s="123">
        <f>SUM(T129:T204)</f>
        <v>17.863900000000001</v>
      </c>
      <c r="AR128" s="117" t="s">
        <v>85</v>
      </c>
      <c r="AT128" s="124" t="s">
        <v>76</v>
      </c>
      <c r="AU128" s="124" t="s">
        <v>85</v>
      </c>
      <c r="AY128" s="117" t="s">
        <v>121</v>
      </c>
      <c r="BK128" s="125">
        <f>SUM(BK129:BK204)</f>
        <v>0</v>
      </c>
    </row>
    <row r="129" spans="2:65" s="1" customFormat="1" ht="21.75" customHeight="1">
      <c r="B129" s="31"/>
      <c r="C129" s="128" t="s">
        <v>85</v>
      </c>
      <c r="D129" s="128" t="s">
        <v>123</v>
      </c>
      <c r="E129" s="129" t="s">
        <v>124</v>
      </c>
      <c r="F129" s="130" t="s">
        <v>125</v>
      </c>
      <c r="G129" s="131" t="s">
        <v>126</v>
      </c>
      <c r="H129" s="132">
        <v>75</v>
      </c>
      <c r="I129" s="133"/>
      <c r="J129" s="134">
        <f>ROUND(I129*H129,2)</f>
        <v>0</v>
      </c>
      <c r="K129" s="135"/>
      <c r="L129" s="31"/>
      <c r="M129" s="136" t="s">
        <v>1</v>
      </c>
      <c r="N129" s="137" t="s">
        <v>42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127</v>
      </c>
      <c r="AT129" s="140" t="s">
        <v>123</v>
      </c>
      <c r="AU129" s="140" t="s">
        <v>87</v>
      </c>
      <c r="AY129" s="15" t="s">
        <v>121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5" t="s">
        <v>85</v>
      </c>
      <c r="BK129" s="141">
        <f>ROUND(I129*H129,2)</f>
        <v>0</v>
      </c>
      <c r="BL129" s="15" t="s">
        <v>127</v>
      </c>
      <c r="BM129" s="140" t="s">
        <v>128</v>
      </c>
    </row>
    <row r="130" spans="2:65" s="1" customFormat="1" ht="24.2" customHeight="1">
      <c r="B130" s="31"/>
      <c r="C130" s="128" t="s">
        <v>87</v>
      </c>
      <c r="D130" s="128" t="s">
        <v>123</v>
      </c>
      <c r="E130" s="129" t="s">
        <v>129</v>
      </c>
      <c r="F130" s="130" t="s">
        <v>130</v>
      </c>
      <c r="G130" s="131" t="s">
        <v>131</v>
      </c>
      <c r="H130" s="132">
        <v>1</v>
      </c>
      <c r="I130" s="133"/>
      <c r="J130" s="134">
        <f>ROUND(I130*H130,2)</f>
        <v>0</v>
      </c>
      <c r="K130" s="135"/>
      <c r="L130" s="31"/>
      <c r="M130" s="136" t="s">
        <v>1</v>
      </c>
      <c r="N130" s="137" t="s">
        <v>42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127</v>
      </c>
      <c r="AT130" s="140" t="s">
        <v>123</v>
      </c>
      <c r="AU130" s="140" t="s">
        <v>87</v>
      </c>
      <c r="AY130" s="15" t="s">
        <v>121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5" t="s">
        <v>85</v>
      </c>
      <c r="BK130" s="141">
        <f>ROUND(I130*H130,2)</f>
        <v>0</v>
      </c>
      <c r="BL130" s="15" t="s">
        <v>127</v>
      </c>
      <c r="BM130" s="140" t="s">
        <v>132</v>
      </c>
    </row>
    <row r="131" spans="2:65" s="1" customFormat="1" ht="24.2" customHeight="1">
      <c r="B131" s="31"/>
      <c r="C131" s="128" t="s">
        <v>133</v>
      </c>
      <c r="D131" s="128" t="s">
        <v>123</v>
      </c>
      <c r="E131" s="129" t="s">
        <v>134</v>
      </c>
      <c r="F131" s="130" t="s">
        <v>135</v>
      </c>
      <c r="G131" s="131" t="s">
        <v>126</v>
      </c>
      <c r="H131" s="132">
        <v>3.3</v>
      </c>
      <c r="I131" s="133"/>
      <c r="J131" s="134">
        <f>ROUND(I131*H131,2)</f>
        <v>0</v>
      </c>
      <c r="K131" s="135"/>
      <c r="L131" s="31"/>
      <c r="M131" s="136" t="s">
        <v>1</v>
      </c>
      <c r="N131" s="137" t="s">
        <v>42</v>
      </c>
      <c r="P131" s="138">
        <f>O131*H131</f>
        <v>0</v>
      </c>
      <c r="Q131" s="138">
        <v>0</v>
      </c>
      <c r="R131" s="138">
        <f>Q131*H131</f>
        <v>0</v>
      </c>
      <c r="S131" s="138">
        <v>0.255</v>
      </c>
      <c r="T131" s="139">
        <f>S131*H131</f>
        <v>0.84149999999999991</v>
      </c>
      <c r="AR131" s="140" t="s">
        <v>127</v>
      </c>
      <c r="AT131" s="140" t="s">
        <v>123</v>
      </c>
      <c r="AU131" s="140" t="s">
        <v>87</v>
      </c>
      <c r="AY131" s="15" t="s">
        <v>121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5" t="s">
        <v>85</v>
      </c>
      <c r="BK131" s="141">
        <f>ROUND(I131*H131,2)</f>
        <v>0</v>
      </c>
      <c r="BL131" s="15" t="s">
        <v>127</v>
      </c>
      <c r="BM131" s="140" t="s">
        <v>136</v>
      </c>
    </row>
    <row r="132" spans="2:65" s="1" customFormat="1" ht="19.5">
      <c r="B132" s="31"/>
      <c r="D132" s="142" t="s">
        <v>137</v>
      </c>
      <c r="F132" s="143" t="s">
        <v>138</v>
      </c>
      <c r="I132" s="144"/>
      <c r="L132" s="31"/>
      <c r="M132" s="145"/>
      <c r="T132" s="55"/>
      <c r="AT132" s="15" t="s">
        <v>137</v>
      </c>
      <c r="AU132" s="15" t="s">
        <v>87</v>
      </c>
    </row>
    <row r="133" spans="2:65" s="1" customFormat="1" ht="24.2" customHeight="1">
      <c r="B133" s="31"/>
      <c r="C133" s="128" t="s">
        <v>127</v>
      </c>
      <c r="D133" s="128" t="s">
        <v>123</v>
      </c>
      <c r="E133" s="129" t="s">
        <v>139</v>
      </c>
      <c r="F133" s="130" t="s">
        <v>140</v>
      </c>
      <c r="G133" s="131" t="s">
        <v>126</v>
      </c>
      <c r="H133" s="132">
        <v>28.2</v>
      </c>
      <c r="I133" s="133"/>
      <c r="J133" s="134">
        <f>ROUND(I133*H133,2)</f>
        <v>0</v>
      </c>
      <c r="K133" s="135"/>
      <c r="L133" s="31"/>
      <c r="M133" s="136" t="s">
        <v>1</v>
      </c>
      <c r="N133" s="137" t="s">
        <v>42</v>
      </c>
      <c r="P133" s="138">
        <f>O133*H133</f>
        <v>0</v>
      </c>
      <c r="Q133" s="138">
        <v>0</v>
      </c>
      <c r="R133" s="138">
        <f>Q133*H133</f>
        <v>0</v>
      </c>
      <c r="S133" s="138">
        <v>0.44</v>
      </c>
      <c r="T133" s="139">
        <f>S133*H133</f>
        <v>12.407999999999999</v>
      </c>
      <c r="AR133" s="140" t="s">
        <v>127</v>
      </c>
      <c r="AT133" s="140" t="s">
        <v>123</v>
      </c>
      <c r="AU133" s="140" t="s">
        <v>87</v>
      </c>
      <c r="AY133" s="15" t="s">
        <v>121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5" t="s">
        <v>85</v>
      </c>
      <c r="BK133" s="141">
        <f>ROUND(I133*H133,2)</f>
        <v>0</v>
      </c>
      <c r="BL133" s="15" t="s">
        <v>127</v>
      </c>
      <c r="BM133" s="140" t="s">
        <v>141</v>
      </c>
    </row>
    <row r="134" spans="2:65" s="12" customFormat="1">
      <c r="B134" s="146"/>
      <c r="D134" s="142" t="s">
        <v>142</v>
      </c>
      <c r="E134" s="147" t="s">
        <v>1</v>
      </c>
      <c r="F134" s="148" t="s">
        <v>143</v>
      </c>
      <c r="H134" s="149">
        <v>23</v>
      </c>
      <c r="I134" s="150"/>
      <c r="L134" s="146"/>
      <c r="M134" s="151"/>
      <c r="T134" s="152"/>
      <c r="AT134" s="147" t="s">
        <v>142</v>
      </c>
      <c r="AU134" s="147" t="s">
        <v>87</v>
      </c>
      <c r="AV134" s="12" t="s">
        <v>87</v>
      </c>
      <c r="AW134" s="12" t="s">
        <v>34</v>
      </c>
      <c r="AX134" s="12" t="s">
        <v>77</v>
      </c>
      <c r="AY134" s="147" t="s">
        <v>121</v>
      </c>
    </row>
    <row r="135" spans="2:65" s="12" customFormat="1">
      <c r="B135" s="146"/>
      <c r="D135" s="142" t="s">
        <v>142</v>
      </c>
      <c r="E135" s="147" t="s">
        <v>1</v>
      </c>
      <c r="F135" s="148" t="s">
        <v>144</v>
      </c>
      <c r="H135" s="149">
        <v>5.2</v>
      </c>
      <c r="I135" s="150"/>
      <c r="L135" s="146"/>
      <c r="M135" s="151"/>
      <c r="T135" s="152"/>
      <c r="AT135" s="147" t="s">
        <v>142</v>
      </c>
      <c r="AU135" s="147" t="s">
        <v>87</v>
      </c>
      <c r="AV135" s="12" t="s">
        <v>87</v>
      </c>
      <c r="AW135" s="12" t="s">
        <v>34</v>
      </c>
      <c r="AX135" s="12" t="s">
        <v>77</v>
      </c>
      <c r="AY135" s="147" t="s">
        <v>121</v>
      </c>
    </row>
    <row r="136" spans="2:65" s="13" customFormat="1">
      <c r="B136" s="153"/>
      <c r="D136" s="142" t="s">
        <v>142</v>
      </c>
      <c r="E136" s="154" t="s">
        <v>1</v>
      </c>
      <c r="F136" s="155" t="s">
        <v>145</v>
      </c>
      <c r="H136" s="156">
        <v>28.2</v>
      </c>
      <c r="I136" s="157"/>
      <c r="L136" s="153"/>
      <c r="M136" s="158"/>
      <c r="T136" s="159"/>
      <c r="AT136" s="154" t="s">
        <v>142</v>
      </c>
      <c r="AU136" s="154" t="s">
        <v>87</v>
      </c>
      <c r="AV136" s="13" t="s">
        <v>127</v>
      </c>
      <c r="AW136" s="13" t="s">
        <v>34</v>
      </c>
      <c r="AX136" s="13" t="s">
        <v>85</v>
      </c>
      <c r="AY136" s="154" t="s">
        <v>121</v>
      </c>
    </row>
    <row r="137" spans="2:65" s="1" customFormat="1" ht="16.5" customHeight="1">
      <c r="B137" s="31"/>
      <c r="C137" s="128" t="s">
        <v>146</v>
      </c>
      <c r="D137" s="128" t="s">
        <v>123</v>
      </c>
      <c r="E137" s="129" t="s">
        <v>147</v>
      </c>
      <c r="F137" s="130" t="s">
        <v>148</v>
      </c>
      <c r="G137" s="131" t="s">
        <v>126</v>
      </c>
      <c r="H137" s="132">
        <v>28.2</v>
      </c>
      <c r="I137" s="133"/>
      <c r="J137" s="134">
        <f>ROUND(I137*H137,2)</f>
        <v>0</v>
      </c>
      <c r="K137" s="135"/>
      <c r="L137" s="31"/>
      <c r="M137" s="136" t="s">
        <v>1</v>
      </c>
      <c r="N137" s="137" t="s">
        <v>42</v>
      </c>
      <c r="P137" s="138">
        <f>O137*H137</f>
        <v>0</v>
      </c>
      <c r="Q137" s="138">
        <v>6.0000000000000002E-5</v>
      </c>
      <c r="R137" s="138">
        <f>Q137*H137</f>
        <v>1.6919999999999999E-3</v>
      </c>
      <c r="S137" s="138">
        <v>9.1999999999999998E-2</v>
      </c>
      <c r="T137" s="139">
        <f>S137*H137</f>
        <v>2.5943999999999998</v>
      </c>
      <c r="AR137" s="140" t="s">
        <v>127</v>
      </c>
      <c r="AT137" s="140" t="s">
        <v>123</v>
      </c>
      <c r="AU137" s="140" t="s">
        <v>87</v>
      </c>
      <c r="AY137" s="15" t="s">
        <v>121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85</v>
      </c>
      <c r="BK137" s="141">
        <f>ROUND(I137*H137,2)</f>
        <v>0</v>
      </c>
      <c r="BL137" s="15" t="s">
        <v>127</v>
      </c>
      <c r="BM137" s="140" t="s">
        <v>149</v>
      </c>
    </row>
    <row r="138" spans="2:65" s="12" customFormat="1">
      <c r="B138" s="146"/>
      <c r="D138" s="142" t="s">
        <v>142</v>
      </c>
      <c r="E138" s="147" t="s">
        <v>1</v>
      </c>
      <c r="F138" s="148" t="s">
        <v>150</v>
      </c>
      <c r="H138" s="149">
        <v>23</v>
      </c>
      <c r="I138" s="150"/>
      <c r="L138" s="146"/>
      <c r="M138" s="151"/>
      <c r="T138" s="152"/>
      <c r="AT138" s="147" t="s">
        <v>142</v>
      </c>
      <c r="AU138" s="147" t="s">
        <v>87</v>
      </c>
      <c r="AV138" s="12" t="s">
        <v>87</v>
      </c>
      <c r="AW138" s="12" t="s">
        <v>34</v>
      </c>
      <c r="AX138" s="12" t="s">
        <v>77</v>
      </c>
      <c r="AY138" s="147" t="s">
        <v>121</v>
      </c>
    </row>
    <row r="139" spans="2:65" s="12" customFormat="1">
      <c r="B139" s="146"/>
      <c r="D139" s="142" t="s">
        <v>142</v>
      </c>
      <c r="E139" s="147" t="s">
        <v>1</v>
      </c>
      <c r="F139" s="148" t="s">
        <v>151</v>
      </c>
      <c r="H139" s="149">
        <v>5.2</v>
      </c>
      <c r="I139" s="150"/>
      <c r="L139" s="146"/>
      <c r="M139" s="151"/>
      <c r="T139" s="152"/>
      <c r="AT139" s="147" t="s">
        <v>142</v>
      </c>
      <c r="AU139" s="147" t="s">
        <v>87</v>
      </c>
      <c r="AV139" s="12" t="s">
        <v>87</v>
      </c>
      <c r="AW139" s="12" t="s">
        <v>34</v>
      </c>
      <c r="AX139" s="12" t="s">
        <v>77</v>
      </c>
      <c r="AY139" s="147" t="s">
        <v>121</v>
      </c>
    </row>
    <row r="140" spans="2:65" s="13" customFormat="1">
      <c r="B140" s="153"/>
      <c r="D140" s="142" t="s">
        <v>142</v>
      </c>
      <c r="E140" s="154" t="s">
        <v>1</v>
      </c>
      <c r="F140" s="155" t="s">
        <v>145</v>
      </c>
      <c r="H140" s="156">
        <v>28.2</v>
      </c>
      <c r="I140" s="157"/>
      <c r="L140" s="153"/>
      <c r="M140" s="158"/>
      <c r="T140" s="159"/>
      <c r="AT140" s="154" t="s">
        <v>142</v>
      </c>
      <c r="AU140" s="154" t="s">
        <v>87</v>
      </c>
      <c r="AV140" s="13" t="s">
        <v>127</v>
      </c>
      <c r="AW140" s="13" t="s">
        <v>34</v>
      </c>
      <c r="AX140" s="13" t="s">
        <v>85</v>
      </c>
      <c r="AY140" s="154" t="s">
        <v>121</v>
      </c>
    </row>
    <row r="141" spans="2:65" s="1" customFormat="1" ht="16.5" customHeight="1">
      <c r="B141" s="31"/>
      <c r="C141" s="128" t="s">
        <v>152</v>
      </c>
      <c r="D141" s="128" t="s">
        <v>123</v>
      </c>
      <c r="E141" s="129" t="s">
        <v>153</v>
      </c>
      <c r="F141" s="130" t="s">
        <v>154</v>
      </c>
      <c r="G141" s="131" t="s">
        <v>155</v>
      </c>
      <c r="H141" s="132">
        <v>6</v>
      </c>
      <c r="I141" s="133"/>
      <c r="J141" s="134">
        <f>ROUND(I141*H141,2)</f>
        <v>0</v>
      </c>
      <c r="K141" s="135"/>
      <c r="L141" s="31"/>
      <c r="M141" s="136" t="s">
        <v>1</v>
      </c>
      <c r="N141" s="137" t="s">
        <v>42</v>
      </c>
      <c r="P141" s="138">
        <f>O141*H141</f>
        <v>0</v>
      </c>
      <c r="Q141" s="138">
        <v>0</v>
      </c>
      <c r="R141" s="138">
        <f>Q141*H141</f>
        <v>0</v>
      </c>
      <c r="S141" s="138">
        <v>0.28999999999999998</v>
      </c>
      <c r="T141" s="139">
        <f>S141*H141</f>
        <v>1.7399999999999998</v>
      </c>
      <c r="AR141" s="140" t="s">
        <v>127</v>
      </c>
      <c r="AT141" s="140" t="s">
        <v>123</v>
      </c>
      <c r="AU141" s="140" t="s">
        <v>87</v>
      </c>
      <c r="AY141" s="15" t="s">
        <v>121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85</v>
      </c>
      <c r="BK141" s="141">
        <f>ROUND(I141*H141,2)</f>
        <v>0</v>
      </c>
      <c r="BL141" s="15" t="s">
        <v>127</v>
      </c>
      <c r="BM141" s="140" t="s">
        <v>156</v>
      </c>
    </row>
    <row r="142" spans="2:65" s="1" customFormat="1" ht="16.5" customHeight="1">
      <c r="B142" s="31"/>
      <c r="C142" s="128" t="s">
        <v>157</v>
      </c>
      <c r="D142" s="128" t="s">
        <v>123</v>
      </c>
      <c r="E142" s="129" t="s">
        <v>158</v>
      </c>
      <c r="F142" s="130" t="s">
        <v>159</v>
      </c>
      <c r="G142" s="131" t="s">
        <v>155</v>
      </c>
      <c r="H142" s="132">
        <v>7</v>
      </c>
      <c r="I142" s="133"/>
      <c r="J142" s="134">
        <f>ROUND(I142*H142,2)</f>
        <v>0</v>
      </c>
      <c r="K142" s="135"/>
      <c r="L142" s="31"/>
      <c r="M142" s="136" t="s">
        <v>1</v>
      </c>
      <c r="N142" s="137" t="s">
        <v>42</v>
      </c>
      <c r="P142" s="138">
        <f>O142*H142</f>
        <v>0</v>
      </c>
      <c r="Q142" s="138">
        <v>0</v>
      </c>
      <c r="R142" s="138">
        <f>Q142*H142</f>
        <v>0</v>
      </c>
      <c r="S142" s="138">
        <v>0.04</v>
      </c>
      <c r="T142" s="139">
        <f>S142*H142</f>
        <v>0.28000000000000003</v>
      </c>
      <c r="AR142" s="140" t="s">
        <v>127</v>
      </c>
      <c r="AT142" s="140" t="s">
        <v>123</v>
      </c>
      <c r="AU142" s="140" t="s">
        <v>87</v>
      </c>
      <c r="AY142" s="15" t="s">
        <v>121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5" t="s">
        <v>85</v>
      </c>
      <c r="BK142" s="141">
        <f>ROUND(I142*H142,2)</f>
        <v>0</v>
      </c>
      <c r="BL142" s="15" t="s">
        <v>127</v>
      </c>
      <c r="BM142" s="140" t="s">
        <v>160</v>
      </c>
    </row>
    <row r="143" spans="2:65" s="1" customFormat="1" ht="16.5" customHeight="1">
      <c r="B143" s="31"/>
      <c r="C143" s="128" t="s">
        <v>161</v>
      </c>
      <c r="D143" s="128" t="s">
        <v>123</v>
      </c>
      <c r="E143" s="129" t="s">
        <v>162</v>
      </c>
      <c r="F143" s="130" t="s">
        <v>163</v>
      </c>
      <c r="G143" s="131" t="s">
        <v>155</v>
      </c>
      <c r="H143" s="132">
        <v>24.5</v>
      </c>
      <c r="I143" s="133"/>
      <c r="J143" s="134">
        <f>ROUND(I143*H143,2)</f>
        <v>0</v>
      </c>
      <c r="K143" s="135"/>
      <c r="L143" s="31"/>
      <c r="M143" s="136" t="s">
        <v>1</v>
      </c>
      <c r="N143" s="137" t="s">
        <v>42</v>
      </c>
      <c r="P143" s="138">
        <f>O143*H143</f>
        <v>0</v>
      </c>
      <c r="Q143" s="138">
        <v>3.6900000000000002E-2</v>
      </c>
      <c r="R143" s="138">
        <f>Q143*H143</f>
        <v>0.90405000000000002</v>
      </c>
      <c r="S143" s="138">
        <v>0</v>
      </c>
      <c r="T143" s="139">
        <f>S143*H143</f>
        <v>0</v>
      </c>
      <c r="AR143" s="140" t="s">
        <v>127</v>
      </c>
      <c r="AT143" s="140" t="s">
        <v>123</v>
      </c>
      <c r="AU143" s="140" t="s">
        <v>87</v>
      </c>
      <c r="AY143" s="15" t="s">
        <v>121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85</v>
      </c>
      <c r="BK143" s="141">
        <f>ROUND(I143*H143,2)</f>
        <v>0</v>
      </c>
      <c r="BL143" s="15" t="s">
        <v>127</v>
      </c>
      <c r="BM143" s="140" t="s">
        <v>164</v>
      </c>
    </row>
    <row r="144" spans="2:65" s="1" customFormat="1" ht="19.5">
      <c r="B144" s="31"/>
      <c r="D144" s="142" t="s">
        <v>137</v>
      </c>
      <c r="F144" s="143" t="s">
        <v>165</v>
      </c>
      <c r="I144" s="144"/>
      <c r="L144" s="31"/>
      <c r="M144" s="145"/>
      <c r="T144" s="55"/>
      <c r="AT144" s="15" t="s">
        <v>137</v>
      </c>
      <c r="AU144" s="15" t="s">
        <v>87</v>
      </c>
    </row>
    <row r="145" spans="2:65" s="1" customFormat="1" ht="24.2" customHeight="1">
      <c r="B145" s="31"/>
      <c r="C145" s="128" t="s">
        <v>166</v>
      </c>
      <c r="D145" s="128" t="s">
        <v>123</v>
      </c>
      <c r="E145" s="129" t="s">
        <v>167</v>
      </c>
      <c r="F145" s="130" t="s">
        <v>168</v>
      </c>
      <c r="G145" s="131" t="s">
        <v>126</v>
      </c>
      <c r="H145" s="132">
        <v>102</v>
      </c>
      <c r="I145" s="133"/>
      <c r="J145" s="134">
        <f>ROUND(I145*H145,2)</f>
        <v>0</v>
      </c>
      <c r="K145" s="135"/>
      <c r="L145" s="31"/>
      <c r="M145" s="136" t="s">
        <v>1</v>
      </c>
      <c r="N145" s="137" t="s">
        <v>42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127</v>
      </c>
      <c r="AT145" s="140" t="s">
        <v>123</v>
      </c>
      <c r="AU145" s="140" t="s">
        <v>87</v>
      </c>
      <c r="AY145" s="15" t="s">
        <v>121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85</v>
      </c>
      <c r="BK145" s="141">
        <f>ROUND(I145*H145,2)</f>
        <v>0</v>
      </c>
      <c r="BL145" s="15" t="s">
        <v>127</v>
      </c>
      <c r="BM145" s="140" t="s">
        <v>169</v>
      </c>
    </row>
    <row r="146" spans="2:65" s="1" customFormat="1" ht="19.5">
      <c r="B146" s="31"/>
      <c r="D146" s="142" t="s">
        <v>137</v>
      </c>
      <c r="F146" s="143" t="s">
        <v>170</v>
      </c>
      <c r="I146" s="144"/>
      <c r="L146" s="31"/>
      <c r="M146" s="145"/>
      <c r="T146" s="55"/>
      <c r="AT146" s="15" t="s">
        <v>137</v>
      </c>
      <c r="AU146" s="15" t="s">
        <v>87</v>
      </c>
    </row>
    <row r="147" spans="2:65" s="1" customFormat="1" ht="24.2" customHeight="1">
      <c r="B147" s="31"/>
      <c r="C147" s="128" t="s">
        <v>171</v>
      </c>
      <c r="D147" s="128" t="s">
        <v>123</v>
      </c>
      <c r="E147" s="129" t="s">
        <v>172</v>
      </c>
      <c r="F147" s="130" t="s">
        <v>173</v>
      </c>
      <c r="G147" s="131" t="s">
        <v>174</v>
      </c>
      <c r="H147" s="132">
        <v>0.996</v>
      </c>
      <c r="I147" s="133"/>
      <c r="J147" s="134">
        <f>ROUND(I147*H147,2)</f>
        <v>0</v>
      </c>
      <c r="K147" s="135"/>
      <c r="L147" s="31"/>
      <c r="M147" s="136" t="s">
        <v>1</v>
      </c>
      <c r="N147" s="137" t="s">
        <v>42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127</v>
      </c>
      <c r="AT147" s="140" t="s">
        <v>123</v>
      </c>
      <c r="AU147" s="140" t="s">
        <v>87</v>
      </c>
      <c r="AY147" s="15" t="s">
        <v>121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85</v>
      </c>
      <c r="BK147" s="141">
        <f>ROUND(I147*H147,2)</f>
        <v>0</v>
      </c>
      <c r="BL147" s="15" t="s">
        <v>127</v>
      </c>
      <c r="BM147" s="140" t="s">
        <v>175</v>
      </c>
    </row>
    <row r="148" spans="2:65" s="12" customFormat="1">
      <c r="B148" s="146"/>
      <c r="D148" s="142" t="s">
        <v>142</v>
      </c>
      <c r="E148" s="147" t="s">
        <v>1</v>
      </c>
      <c r="F148" s="148" t="s">
        <v>176</v>
      </c>
      <c r="H148" s="149">
        <v>0.996</v>
      </c>
      <c r="I148" s="150"/>
      <c r="L148" s="146"/>
      <c r="M148" s="151"/>
      <c r="T148" s="152"/>
      <c r="AT148" s="147" t="s">
        <v>142</v>
      </c>
      <c r="AU148" s="147" t="s">
        <v>87</v>
      </c>
      <c r="AV148" s="12" t="s">
        <v>87</v>
      </c>
      <c r="AW148" s="12" t="s">
        <v>34</v>
      </c>
      <c r="AX148" s="12" t="s">
        <v>77</v>
      </c>
      <c r="AY148" s="147" t="s">
        <v>121</v>
      </c>
    </row>
    <row r="149" spans="2:65" s="13" customFormat="1">
      <c r="B149" s="153"/>
      <c r="D149" s="142" t="s">
        <v>142</v>
      </c>
      <c r="E149" s="154" t="s">
        <v>1</v>
      </c>
      <c r="F149" s="155" t="s">
        <v>145</v>
      </c>
      <c r="H149" s="156">
        <v>0.996</v>
      </c>
      <c r="I149" s="157"/>
      <c r="L149" s="153"/>
      <c r="M149" s="158"/>
      <c r="T149" s="159"/>
      <c r="AT149" s="154" t="s">
        <v>142</v>
      </c>
      <c r="AU149" s="154" t="s">
        <v>87</v>
      </c>
      <c r="AV149" s="13" t="s">
        <v>127</v>
      </c>
      <c r="AW149" s="13" t="s">
        <v>34</v>
      </c>
      <c r="AX149" s="13" t="s">
        <v>85</v>
      </c>
      <c r="AY149" s="154" t="s">
        <v>121</v>
      </c>
    </row>
    <row r="150" spans="2:65" s="1" customFormat="1" ht="33" customHeight="1">
      <c r="B150" s="31"/>
      <c r="C150" s="128" t="s">
        <v>177</v>
      </c>
      <c r="D150" s="128" t="s">
        <v>123</v>
      </c>
      <c r="E150" s="129" t="s">
        <v>178</v>
      </c>
      <c r="F150" s="130" t="s">
        <v>179</v>
      </c>
      <c r="G150" s="131" t="s">
        <v>174</v>
      </c>
      <c r="H150" s="132">
        <v>0.66400000000000003</v>
      </c>
      <c r="I150" s="133"/>
      <c r="J150" s="134">
        <f>ROUND(I150*H150,2)</f>
        <v>0</v>
      </c>
      <c r="K150" s="135"/>
      <c r="L150" s="31"/>
      <c r="M150" s="136" t="s">
        <v>1</v>
      </c>
      <c r="N150" s="137" t="s">
        <v>42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127</v>
      </c>
      <c r="AT150" s="140" t="s">
        <v>123</v>
      </c>
      <c r="AU150" s="140" t="s">
        <v>87</v>
      </c>
      <c r="AY150" s="15" t="s">
        <v>121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5" t="s">
        <v>85</v>
      </c>
      <c r="BK150" s="141">
        <f>ROUND(I150*H150,2)</f>
        <v>0</v>
      </c>
      <c r="BL150" s="15" t="s">
        <v>127</v>
      </c>
      <c r="BM150" s="140" t="s">
        <v>180</v>
      </c>
    </row>
    <row r="151" spans="2:65" s="12" customFormat="1">
      <c r="B151" s="146"/>
      <c r="D151" s="142" t="s">
        <v>142</v>
      </c>
      <c r="E151" s="147" t="s">
        <v>1</v>
      </c>
      <c r="F151" s="148" t="s">
        <v>181</v>
      </c>
      <c r="H151" s="149">
        <v>0.66400000000000003</v>
      </c>
      <c r="I151" s="150"/>
      <c r="L151" s="146"/>
      <c r="M151" s="151"/>
      <c r="T151" s="152"/>
      <c r="AT151" s="147" t="s">
        <v>142</v>
      </c>
      <c r="AU151" s="147" t="s">
        <v>87</v>
      </c>
      <c r="AV151" s="12" t="s">
        <v>87</v>
      </c>
      <c r="AW151" s="12" t="s">
        <v>34</v>
      </c>
      <c r="AX151" s="12" t="s">
        <v>77</v>
      </c>
      <c r="AY151" s="147" t="s">
        <v>121</v>
      </c>
    </row>
    <row r="152" spans="2:65" s="13" customFormat="1">
      <c r="B152" s="153"/>
      <c r="D152" s="142" t="s">
        <v>142</v>
      </c>
      <c r="E152" s="154" t="s">
        <v>1</v>
      </c>
      <c r="F152" s="155" t="s">
        <v>145</v>
      </c>
      <c r="H152" s="156">
        <v>0.66400000000000003</v>
      </c>
      <c r="I152" s="157"/>
      <c r="L152" s="153"/>
      <c r="M152" s="158"/>
      <c r="T152" s="159"/>
      <c r="AT152" s="154" t="s">
        <v>142</v>
      </c>
      <c r="AU152" s="154" t="s">
        <v>87</v>
      </c>
      <c r="AV152" s="13" t="s">
        <v>127</v>
      </c>
      <c r="AW152" s="13" t="s">
        <v>34</v>
      </c>
      <c r="AX152" s="13" t="s">
        <v>85</v>
      </c>
      <c r="AY152" s="154" t="s">
        <v>121</v>
      </c>
    </row>
    <row r="153" spans="2:65" s="1" customFormat="1" ht="37.9" customHeight="1">
      <c r="B153" s="31"/>
      <c r="C153" s="128" t="s">
        <v>182</v>
      </c>
      <c r="D153" s="128" t="s">
        <v>123</v>
      </c>
      <c r="E153" s="129" t="s">
        <v>183</v>
      </c>
      <c r="F153" s="130" t="s">
        <v>184</v>
      </c>
      <c r="G153" s="131" t="s">
        <v>174</v>
      </c>
      <c r="H153" s="132">
        <v>44.16</v>
      </c>
      <c r="I153" s="133"/>
      <c r="J153" s="134">
        <f>ROUND(I153*H153,2)</f>
        <v>0</v>
      </c>
      <c r="K153" s="135"/>
      <c r="L153" s="31"/>
      <c r="M153" s="136" t="s">
        <v>1</v>
      </c>
      <c r="N153" s="137" t="s">
        <v>42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127</v>
      </c>
      <c r="AT153" s="140" t="s">
        <v>123</v>
      </c>
      <c r="AU153" s="140" t="s">
        <v>87</v>
      </c>
      <c r="AY153" s="15" t="s">
        <v>121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85</v>
      </c>
      <c r="BK153" s="141">
        <f>ROUND(I153*H153,2)</f>
        <v>0</v>
      </c>
      <c r="BL153" s="15" t="s">
        <v>127</v>
      </c>
      <c r="BM153" s="140" t="s">
        <v>185</v>
      </c>
    </row>
    <row r="154" spans="2:65" s="1" customFormat="1" ht="48.75">
      <c r="B154" s="31"/>
      <c r="D154" s="142" t="s">
        <v>137</v>
      </c>
      <c r="F154" s="143" t="s">
        <v>186</v>
      </c>
      <c r="I154" s="144"/>
      <c r="L154" s="31"/>
      <c r="M154" s="145"/>
      <c r="T154" s="55"/>
      <c r="AT154" s="15" t="s">
        <v>137</v>
      </c>
      <c r="AU154" s="15" t="s">
        <v>87</v>
      </c>
    </row>
    <row r="155" spans="2:65" s="12" customFormat="1">
      <c r="B155" s="146"/>
      <c r="D155" s="142" t="s">
        <v>142</v>
      </c>
      <c r="E155" s="147" t="s">
        <v>1</v>
      </c>
      <c r="F155" s="148" t="s">
        <v>187</v>
      </c>
      <c r="H155" s="149">
        <v>44.16</v>
      </c>
      <c r="I155" s="150"/>
      <c r="L155" s="146"/>
      <c r="M155" s="151"/>
      <c r="T155" s="152"/>
      <c r="AT155" s="147" t="s">
        <v>142</v>
      </c>
      <c r="AU155" s="147" t="s">
        <v>87</v>
      </c>
      <c r="AV155" s="12" t="s">
        <v>87</v>
      </c>
      <c r="AW155" s="12" t="s">
        <v>34</v>
      </c>
      <c r="AX155" s="12" t="s">
        <v>85</v>
      </c>
      <c r="AY155" s="147" t="s">
        <v>121</v>
      </c>
    </row>
    <row r="156" spans="2:65" s="1" customFormat="1" ht="33" customHeight="1">
      <c r="B156" s="31"/>
      <c r="C156" s="128" t="s">
        <v>188</v>
      </c>
      <c r="D156" s="128" t="s">
        <v>123</v>
      </c>
      <c r="E156" s="129" t="s">
        <v>189</v>
      </c>
      <c r="F156" s="130" t="s">
        <v>190</v>
      </c>
      <c r="G156" s="131" t="s">
        <v>174</v>
      </c>
      <c r="H156" s="132">
        <v>181.29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42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127</v>
      </c>
      <c r="AT156" s="140" t="s">
        <v>123</v>
      </c>
      <c r="AU156" s="140" t="s">
        <v>87</v>
      </c>
      <c r="AY156" s="15" t="s">
        <v>121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5" t="s">
        <v>85</v>
      </c>
      <c r="BK156" s="141">
        <f>ROUND(I156*H156,2)</f>
        <v>0</v>
      </c>
      <c r="BL156" s="15" t="s">
        <v>127</v>
      </c>
      <c r="BM156" s="140" t="s">
        <v>191</v>
      </c>
    </row>
    <row r="157" spans="2:65" s="12" customFormat="1">
      <c r="B157" s="146"/>
      <c r="D157" s="142" t="s">
        <v>142</v>
      </c>
      <c r="E157" s="147" t="s">
        <v>1</v>
      </c>
      <c r="F157" s="148" t="s">
        <v>192</v>
      </c>
      <c r="H157" s="149">
        <v>174.92400000000001</v>
      </c>
      <c r="I157" s="150"/>
      <c r="L157" s="146"/>
      <c r="M157" s="151"/>
      <c r="T157" s="152"/>
      <c r="AT157" s="147" t="s">
        <v>142</v>
      </c>
      <c r="AU157" s="147" t="s">
        <v>87</v>
      </c>
      <c r="AV157" s="12" t="s">
        <v>87</v>
      </c>
      <c r="AW157" s="12" t="s">
        <v>34</v>
      </c>
      <c r="AX157" s="12" t="s">
        <v>77</v>
      </c>
      <c r="AY157" s="147" t="s">
        <v>121</v>
      </c>
    </row>
    <row r="158" spans="2:65" s="12" customFormat="1">
      <c r="B158" s="146"/>
      <c r="D158" s="142" t="s">
        <v>142</v>
      </c>
      <c r="E158" s="147" t="s">
        <v>1</v>
      </c>
      <c r="F158" s="148" t="s">
        <v>193</v>
      </c>
      <c r="H158" s="149">
        <v>31.265999999999998</v>
      </c>
      <c r="I158" s="150"/>
      <c r="L158" s="146"/>
      <c r="M158" s="151"/>
      <c r="T158" s="152"/>
      <c r="AT158" s="147" t="s">
        <v>142</v>
      </c>
      <c r="AU158" s="147" t="s">
        <v>87</v>
      </c>
      <c r="AV158" s="12" t="s">
        <v>87</v>
      </c>
      <c r="AW158" s="12" t="s">
        <v>34</v>
      </c>
      <c r="AX158" s="12" t="s">
        <v>77</v>
      </c>
      <c r="AY158" s="147" t="s">
        <v>121</v>
      </c>
    </row>
    <row r="159" spans="2:65" s="12" customFormat="1">
      <c r="B159" s="146"/>
      <c r="D159" s="142" t="s">
        <v>142</v>
      </c>
      <c r="E159" s="147" t="s">
        <v>1</v>
      </c>
      <c r="F159" s="148" t="s">
        <v>194</v>
      </c>
      <c r="H159" s="149">
        <v>21.48</v>
      </c>
      <c r="I159" s="150"/>
      <c r="L159" s="146"/>
      <c r="M159" s="151"/>
      <c r="T159" s="152"/>
      <c r="AT159" s="147" t="s">
        <v>142</v>
      </c>
      <c r="AU159" s="147" t="s">
        <v>87</v>
      </c>
      <c r="AV159" s="12" t="s">
        <v>87</v>
      </c>
      <c r="AW159" s="12" t="s">
        <v>34</v>
      </c>
      <c r="AX159" s="12" t="s">
        <v>77</v>
      </c>
      <c r="AY159" s="147" t="s">
        <v>121</v>
      </c>
    </row>
    <row r="160" spans="2:65" s="12" customFormat="1" ht="22.5">
      <c r="B160" s="146"/>
      <c r="D160" s="142" t="s">
        <v>142</v>
      </c>
      <c r="E160" s="147" t="s">
        <v>1</v>
      </c>
      <c r="F160" s="148" t="s">
        <v>195</v>
      </c>
      <c r="H160" s="149">
        <v>9.6</v>
      </c>
      <c r="I160" s="150"/>
      <c r="L160" s="146"/>
      <c r="M160" s="151"/>
      <c r="T160" s="152"/>
      <c r="AT160" s="147" t="s">
        <v>142</v>
      </c>
      <c r="AU160" s="147" t="s">
        <v>87</v>
      </c>
      <c r="AV160" s="12" t="s">
        <v>87</v>
      </c>
      <c r="AW160" s="12" t="s">
        <v>34</v>
      </c>
      <c r="AX160" s="12" t="s">
        <v>77</v>
      </c>
      <c r="AY160" s="147" t="s">
        <v>121</v>
      </c>
    </row>
    <row r="161" spans="2:65" s="12" customFormat="1">
      <c r="B161" s="146"/>
      <c r="D161" s="142" t="s">
        <v>142</v>
      </c>
      <c r="E161" s="147" t="s">
        <v>1</v>
      </c>
      <c r="F161" s="148" t="s">
        <v>196</v>
      </c>
      <c r="H161" s="149">
        <v>-44.16</v>
      </c>
      <c r="I161" s="150"/>
      <c r="L161" s="146"/>
      <c r="M161" s="151"/>
      <c r="T161" s="152"/>
      <c r="AT161" s="147" t="s">
        <v>142</v>
      </c>
      <c r="AU161" s="147" t="s">
        <v>87</v>
      </c>
      <c r="AV161" s="12" t="s">
        <v>87</v>
      </c>
      <c r="AW161" s="12" t="s">
        <v>34</v>
      </c>
      <c r="AX161" s="12" t="s">
        <v>77</v>
      </c>
      <c r="AY161" s="147" t="s">
        <v>121</v>
      </c>
    </row>
    <row r="162" spans="2:65" s="12" customFormat="1">
      <c r="B162" s="146"/>
      <c r="D162" s="142" t="s">
        <v>142</v>
      </c>
      <c r="E162" s="147" t="s">
        <v>1</v>
      </c>
      <c r="F162" s="148" t="s">
        <v>197</v>
      </c>
      <c r="H162" s="149">
        <v>-11.82</v>
      </c>
      <c r="I162" s="150"/>
      <c r="L162" s="146"/>
      <c r="M162" s="151"/>
      <c r="T162" s="152"/>
      <c r="AT162" s="147" t="s">
        <v>142</v>
      </c>
      <c r="AU162" s="147" t="s">
        <v>87</v>
      </c>
      <c r="AV162" s="12" t="s">
        <v>87</v>
      </c>
      <c r="AW162" s="12" t="s">
        <v>34</v>
      </c>
      <c r="AX162" s="12" t="s">
        <v>77</v>
      </c>
      <c r="AY162" s="147" t="s">
        <v>121</v>
      </c>
    </row>
    <row r="163" spans="2:65" s="13" customFormat="1">
      <c r="B163" s="153"/>
      <c r="D163" s="142" t="s">
        <v>142</v>
      </c>
      <c r="E163" s="154" t="s">
        <v>1</v>
      </c>
      <c r="F163" s="155" t="s">
        <v>145</v>
      </c>
      <c r="H163" s="156">
        <v>181.29</v>
      </c>
      <c r="I163" s="157"/>
      <c r="L163" s="153"/>
      <c r="M163" s="158"/>
      <c r="T163" s="159"/>
      <c r="AT163" s="154" t="s">
        <v>142</v>
      </c>
      <c r="AU163" s="154" t="s">
        <v>87</v>
      </c>
      <c r="AV163" s="13" t="s">
        <v>127</v>
      </c>
      <c r="AW163" s="13" t="s">
        <v>34</v>
      </c>
      <c r="AX163" s="13" t="s">
        <v>85</v>
      </c>
      <c r="AY163" s="154" t="s">
        <v>121</v>
      </c>
    </row>
    <row r="164" spans="2:65" s="1" customFormat="1" ht="37.9" customHeight="1">
      <c r="B164" s="31"/>
      <c r="C164" s="128" t="s">
        <v>198</v>
      </c>
      <c r="D164" s="128" t="s">
        <v>123</v>
      </c>
      <c r="E164" s="129" t="s">
        <v>199</v>
      </c>
      <c r="F164" s="130" t="s">
        <v>200</v>
      </c>
      <c r="G164" s="131" t="s">
        <v>174</v>
      </c>
      <c r="H164" s="132">
        <v>29.44</v>
      </c>
      <c r="I164" s="133"/>
      <c r="J164" s="134">
        <f>ROUND(I164*H164,2)</f>
        <v>0</v>
      </c>
      <c r="K164" s="135"/>
      <c r="L164" s="31"/>
      <c r="M164" s="136" t="s">
        <v>1</v>
      </c>
      <c r="N164" s="137" t="s">
        <v>42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127</v>
      </c>
      <c r="AT164" s="140" t="s">
        <v>123</v>
      </c>
      <c r="AU164" s="140" t="s">
        <v>87</v>
      </c>
      <c r="AY164" s="15" t="s">
        <v>121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85</v>
      </c>
      <c r="BK164" s="141">
        <f>ROUND(I164*H164,2)</f>
        <v>0</v>
      </c>
      <c r="BL164" s="15" t="s">
        <v>127</v>
      </c>
      <c r="BM164" s="140" t="s">
        <v>201</v>
      </c>
    </row>
    <row r="165" spans="2:65" s="1" customFormat="1" ht="48.75">
      <c r="B165" s="31"/>
      <c r="D165" s="142" t="s">
        <v>137</v>
      </c>
      <c r="F165" s="143" t="s">
        <v>186</v>
      </c>
      <c r="I165" s="144"/>
      <c r="L165" s="31"/>
      <c r="M165" s="145"/>
      <c r="T165" s="55"/>
      <c r="AT165" s="15" t="s">
        <v>137</v>
      </c>
      <c r="AU165" s="15" t="s">
        <v>87</v>
      </c>
    </row>
    <row r="166" spans="2:65" s="12" customFormat="1">
      <c r="B166" s="146"/>
      <c r="D166" s="142" t="s">
        <v>142</v>
      </c>
      <c r="E166" s="147" t="s">
        <v>1</v>
      </c>
      <c r="F166" s="148" t="s">
        <v>202</v>
      </c>
      <c r="H166" s="149">
        <v>29.44</v>
      </c>
      <c r="I166" s="150"/>
      <c r="L166" s="146"/>
      <c r="M166" s="151"/>
      <c r="T166" s="152"/>
      <c r="AT166" s="147" t="s">
        <v>142</v>
      </c>
      <c r="AU166" s="147" t="s">
        <v>87</v>
      </c>
      <c r="AV166" s="12" t="s">
        <v>87</v>
      </c>
      <c r="AW166" s="12" t="s">
        <v>34</v>
      </c>
      <c r="AX166" s="12" t="s">
        <v>85</v>
      </c>
      <c r="AY166" s="147" t="s">
        <v>121</v>
      </c>
    </row>
    <row r="167" spans="2:65" s="1" customFormat="1" ht="33" customHeight="1">
      <c r="B167" s="31"/>
      <c r="C167" s="128" t="s">
        <v>8</v>
      </c>
      <c r="D167" s="128" t="s">
        <v>123</v>
      </c>
      <c r="E167" s="129" t="s">
        <v>203</v>
      </c>
      <c r="F167" s="130" t="s">
        <v>204</v>
      </c>
      <c r="G167" s="131" t="s">
        <v>174</v>
      </c>
      <c r="H167" s="132">
        <v>120.83199999999999</v>
      </c>
      <c r="I167" s="133"/>
      <c r="J167" s="134">
        <f>ROUND(I167*H167,2)</f>
        <v>0</v>
      </c>
      <c r="K167" s="135"/>
      <c r="L167" s="31"/>
      <c r="M167" s="136" t="s">
        <v>1</v>
      </c>
      <c r="N167" s="137" t="s">
        <v>42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127</v>
      </c>
      <c r="AT167" s="140" t="s">
        <v>123</v>
      </c>
      <c r="AU167" s="140" t="s">
        <v>87</v>
      </c>
      <c r="AY167" s="15" t="s">
        <v>121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5" t="s">
        <v>85</v>
      </c>
      <c r="BK167" s="141">
        <f>ROUND(I167*H167,2)</f>
        <v>0</v>
      </c>
      <c r="BL167" s="15" t="s">
        <v>127</v>
      </c>
      <c r="BM167" s="140" t="s">
        <v>205</v>
      </c>
    </row>
    <row r="168" spans="2:65" s="12" customFormat="1">
      <c r="B168" s="146"/>
      <c r="D168" s="142" t="s">
        <v>142</v>
      </c>
      <c r="E168" s="147" t="s">
        <v>1</v>
      </c>
      <c r="F168" s="148" t="s">
        <v>206</v>
      </c>
      <c r="H168" s="149">
        <v>116.616</v>
      </c>
      <c r="I168" s="150"/>
      <c r="L168" s="146"/>
      <c r="M168" s="151"/>
      <c r="T168" s="152"/>
      <c r="AT168" s="147" t="s">
        <v>142</v>
      </c>
      <c r="AU168" s="147" t="s">
        <v>87</v>
      </c>
      <c r="AV168" s="12" t="s">
        <v>87</v>
      </c>
      <c r="AW168" s="12" t="s">
        <v>34</v>
      </c>
      <c r="AX168" s="12" t="s">
        <v>77</v>
      </c>
      <c r="AY168" s="147" t="s">
        <v>121</v>
      </c>
    </row>
    <row r="169" spans="2:65" s="12" customFormat="1">
      <c r="B169" s="146"/>
      <c r="D169" s="142" t="s">
        <v>142</v>
      </c>
      <c r="E169" s="147" t="s">
        <v>1</v>
      </c>
      <c r="F169" s="148" t="s">
        <v>207</v>
      </c>
      <c r="H169" s="149">
        <v>20.844000000000001</v>
      </c>
      <c r="I169" s="150"/>
      <c r="L169" s="146"/>
      <c r="M169" s="151"/>
      <c r="T169" s="152"/>
      <c r="AT169" s="147" t="s">
        <v>142</v>
      </c>
      <c r="AU169" s="147" t="s">
        <v>87</v>
      </c>
      <c r="AV169" s="12" t="s">
        <v>87</v>
      </c>
      <c r="AW169" s="12" t="s">
        <v>34</v>
      </c>
      <c r="AX169" s="12" t="s">
        <v>77</v>
      </c>
      <c r="AY169" s="147" t="s">
        <v>121</v>
      </c>
    </row>
    <row r="170" spans="2:65" s="12" customFormat="1">
      <c r="B170" s="146"/>
      <c r="D170" s="142" t="s">
        <v>142</v>
      </c>
      <c r="E170" s="147" t="s">
        <v>1</v>
      </c>
      <c r="F170" s="148" t="s">
        <v>208</v>
      </c>
      <c r="H170" s="149">
        <v>14.32</v>
      </c>
      <c r="I170" s="150"/>
      <c r="L170" s="146"/>
      <c r="M170" s="151"/>
      <c r="T170" s="152"/>
      <c r="AT170" s="147" t="s">
        <v>142</v>
      </c>
      <c r="AU170" s="147" t="s">
        <v>87</v>
      </c>
      <c r="AV170" s="12" t="s">
        <v>87</v>
      </c>
      <c r="AW170" s="12" t="s">
        <v>34</v>
      </c>
      <c r="AX170" s="12" t="s">
        <v>77</v>
      </c>
      <c r="AY170" s="147" t="s">
        <v>121</v>
      </c>
    </row>
    <row r="171" spans="2:65" s="12" customFormat="1" ht="22.5">
      <c r="B171" s="146"/>
      <c r="D171" s="142" t="s">
        <v>142</v>
      </c>
      <c r="E171" s="147" t="s">
        <v>1</v>
      </c>
      <c r="F171" s="148" t="s">
        <v>209</v>
      </c>
      <c r="H171" s="149">
        <v>6.4</v>
      </c>
      <c r="I171" s="150"/>
      <c r="L171" s="146"/>
      <c r="M171" s="151"/>
      <c r="T171" s="152"/>
      <c r="AT171" s="147" t="s">
        <v>142</v>
      </c>
      <c r="AU171" s="147" t="s">
        <v>87</v>
      </c>
      <c r="AV171" s="12" t="s">
        <v>87</v>
      </c>
      <c r="AW171" s="12" t="s">
        <v>34</v>
      </c>
      <c r="AX171" s="12" t="s">
        <v>77</v>
      </c>
      <c r="AY171" s="147" t="s">
        <v>121</v>
      </c>
    </row>
    <row r="172" spans="2:65" s="12" customFormat="1">
      <c r="B172" s="146"/>
      <c r="D172" s="142" t="s">
        <v>142</v>
      </c>
      <c r="E172" s="147" t="s">
        <v>1</v>
      </c>
      <c r="F172" s="148" t="s">
        <v>210</v>
      </c>
      <c r="H172" s="149">
        <v>-29.44</v>
      </c>
      <c r="I172" s="150"/>
      <c r="L172" s="146"/>
      <c r="M172" s="151"/>
      <c r="T172" s="152"/>
      <c r="AT172" s="147" t="s">
        <v>142</v>
      </c>
      <c r="AU172" s="147" t="s">
        <v>87</v>
      </c>
      <c r="AV172" s="12" t="s">
        <v>87</v>
      </c>
      <c r="AW172" s="12" t="s">
        <v>34</v>
      </c>
      <c r="AX172" s="12" t="s">
        <v>77</v>
      </c>
      <c r="AY172" s="147" t="s">
        <v>121</v>
      </c>
    </row>
    <row r="173" spans="2:65" s="12" customFormat="1">
      <c r="B173" s="146"/>
      <c r="D173" s="142" t="s">
        <v>142</v>
      </c>
      <c r="E173" s="147" t="s">
        <v>1</v>
      </c>
      <c r="F173" s="148" t="s">
        <v>211</v>
      </c>
      <c r="H173" s="149">
        <v>-7.9080000000000004</v>
      </c>
      <c r="I173" s="150"/>
      <c r="L173" s="146"/>
      <c r="M173" s="151"/>
      <c r="T173" s="152"/>
      <c r="AT173" s="147" t="s">
        <v>142</v>
      </c>
      <c r="AU173" s="147" t="s">
        <v>87</v>
      </c>
      <c r="AV173" s="12" t="s">
        <v>87</v>
      </c>
      <c r="AW173" s="12" t="s">
        <v>34</v>
      </c>
      <c r="AX173" s="12" t="s">
        <v>77</v>
      </c>
      <c r="AY173" s="147" t="s">
        <v>121</v>
      </c>
    </row>
    <row r="174" spans="2:65" s="13" customFormat="1">
      <c r="B174" s="153"/>
      <c r="D174" s="142" t="s">
        <v>142</v>
      </c>
      <c r="E174" s="154" t="s">
        <v>1</v>
      </c>
      <c r="F174" s="155" t="s">
        <v>145</v>
      </c>
      <c r="H174" s="156">
        <v>120.83200000000001</v>
      </c>
      <c r="I174" s="157"/>
      <c r="L174" s="153"/>
      <c r="M174" s="158"/>
      <c r="T174" s="159"/>
      <c r="AT174" s="154" t="s">
        <v>142</v>
      </c>
      <c r="AU174" s="154" t="s">
        <v>87</v>
      </c>
      <c r="AV174" s="13" t="s">
        <v>127</v>
      </c>
      <c r="AW174" s="13" t="s">
        <v>34</v>
      </c>
      <c r="AX174" s="13" t="s">
        <v>85</v>
      </c>
      <c r="AY174" s="154" t="s">
        <v>121</v>
      </c>
    </row>
    <row r="175" spans="2:65" s="1" customFormat="1" ht="33" customHeight="1">
      <c r="B175" s="31"/>
      <c r="C175" s="128" t="s">
        <v>212</v>
      </c>
      <c r="D175" s="128" t="s">
        <v>123</v>
      </c>
      <c r="E175" s="129" t="s">
        <v>213</v>
      </c>
      <c r="F175" s="130" t="s">
        <v>214</v>
      </c>
      <c r="G175" s="131" t="s">
        <v>174</v>
      </c>
      <c r="H175" s="132">
        <v>19.773</v>
      </c>
      <c r="I175" s="133"/>
      <c r="J175" s="134">
        <f>ROUND(I175*H175,2)</f>
        <v>0</v>
      </c>
      <c r="K175" s="135"/>
      <c r="L175" s="31"/>
      <c r="M175" s="136" t="s">
        <v>1</v>
      </c>
      <c r="N175" s="137" t="s">
        <v>42</v>
      </c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AR175" s="140" t="s">
        <v>127</v>
      </c>
      <c r="AT175" s="140" t="s">
        <v>123</v>
      </c>
      <c r="AU175" s="140" t="s">
        <v>87</v>
      </c>
      <c r="AY175" s="15" t="s">
        <v>121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5" t="s">
        <v>85</v>
      </c>
      <c r="BK175" s="141">
        <f>ROUND(I175*H175,2)</f>
        <v>0</v>
      </c>
      <c r="BL175" s="15" t="s">
        <v>127</v>
      </c>
      <c r="BM175" s="140" t="s">
        <v>215</v>
      </c>
    </row>
    <row r="176" spans="2:65" s="12" customFormat="1">
      <c r="B176" s="146"/>
      <c r="D176" s="142" t="s">
        <v>142</v>
      </c>
      <c r="E176" s="147" t="s">
        <v>1</v>
      </c>
      <c r="F176" s="148" t="s">
        <v>216</v>
      </c>
      <c r="H176" s="149">
        <v>19.773</v>
      </c>
      <c r="I176" s="150"/>
      <c r="L176" s="146"/>
      <c r="M176" s="151"/>
      <c r="T176" s="152"/>
      <c r="AT176" s="147" t="s">
        <v>142</v>
      </c>
      <c r="AU176" s="147" t="s">
        <v>87</v>
      </c>
      <c r="AV176" s="12" t="s">
        <v>87</v>
      </c>
      <c r="AW176" s="12" t="s">
        <v>34</v>
      </c>
      <c r="AX176" s="12" t="s">
        <v>85</v>
      </c>
      <c r="AY176" s="147" t="s">
        <v>121</v>
      </c>
    </row>
    <row r="177" spans="2:65" s="1" customFormat="1" ht="21.75" customHeight="1">
      <c r="B177" s="31"/>
      <c r="C177" s="128" t="s">
        <v>217</v>
      </c>
      <c r="D177" s="128" t="s">
        <v>123</v>
      </c>
      <c r="E177" s="129" t="s">
        <v>218</v>
      </c>
      <c r="F177" s="130" t="s">
        <v>219</v>
      </c>
      <c r="G177" s="131" t="s">
        <v>126</v>
      </c>
      <c r="H177" s="132">
        <v>762.8</v>
      </c>
      <c r="I177" s="133"/>
      <c r="J177" s="134">
        <f>ROUND(I177*H177,2)</f>
        <v>0</v>
      </c>
      <c r="K177" s="135"/>
      <c r="L177" s="31"/>
      <c r="M177" s="136" t="s">
        <v>1</v>
      </c>
      <c r="N177" s="137" t="s">
        <v>42</v>
      </c>
      <c r="P177" s="138">
        <f>O177*H177</f>
        <v>0</v>
      </c>
      <c r="Q177" s="138">
        <v>8.4000000000000003E-4</v>
      </c>
      <c r="R177" s="138">
        <f>Q177*H177</f>
        <v>0.64075199999999999</v>
      </c>
      <c r="S177" s="138">
        <v>0</v>
      </c>
      <c r="T177" s="139">
        <f>S177*H177</f>
        <v>0</v>
      </c>
      <c r="AR177" s="140" t="s">
        <v>127</v>
      </c>
      <c r="AT177" s="140" t="s">
        <v>123</v>
      </c>
      <c r="AU177" s="140" t="s">
        <v>87</v>
      </c>
      <c r="AY177" s="15" t="s">
        <v>121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5" t="s">
        <v>85</v>
      </c>
      <c r="BK177" s="141">
        <f>ROUND(I177*H177,2)</f>
        <v>0</v>
      </c>
      <c r="BL177" s="15" t="s">
        <v>127</v>
      </c>
      <c r="BM177" s="140" t="s">
        <v>220</v>
      </c>
    </row>
    <row r="178" spans="2:65" s="1" customFormat="1" ht="24.2" customHeight="1">
      <c r="B178" s="31"/>
      <c r="C178" s="128" t="s">
        <v>221</v>
      </c>
      <c r="D178" s="128" t="s">
        <v>123</v>
      </c>
      <c r="E178" s="129" t="s">
        <v>222</v>
      </c>
      <c r="F178" s="130" t="s">
        <v>223</v>
      </c>
      <c r="G178" s="131" t="s">
        <v>126</v>
      </c>
      <c r="H178" s="132">
        <v>762.8</v>
      </c>
      <c r="I178" s="133"/>
      <c r="J178" s="134">
        <f>ROUND(I178*H178,2)</f>
        <v>0</v>
      </c>
      <c r="K178" s="135"/>
      <c r="L178" s="31"/>
      <c r="M178" s="136" t="s">
        <v>1</v>
      </c>
      <c r="N178" s="137" t="s">
        <v>42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127</v>
      </c>
      <c r="AT178" s="140" t="s">
        <v>123</v>
      </c>
      <c r="AU178" s="140" t="s">
        <v>87</v>
      </c>
      <c r="AY178" s="15" t="s">
        <v>121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85</v>
      </c>
      <c r="BK178" s="141">
        <f>ROUND(I178*H178,2)</f>
        <v>0</v>
      </c>
      <c r="BL178" s="15" t="s">
        <v>127</v>
      </c>
      <c r="BM178" s="140" t="s">
        <v>224</v>
      </c>
    </row>
    <row r="179" spans="2:65" s="1" customFormat="1" ht="37.9" customHeight="1">
      <c r="B179" s="31"/>
      <c r="C179" s="128" t="s">
        <v>225</v>
      </c>
      <c r="D179" s="128" t="s">
        <v>123</v>
      </c>
      <c r="E179" s="129" t="s">
        <v>226</v>
      </c>
      <c r="F179" s="130" t="s">
        <v>227</v>
      </c>
      <c r="G179" s="131" t="s">
        <v>174</v>
      </c>
      <c r="H179" s="132">
        <v>109.16500000000001</v>
      </c>
      <c r="I179" s="133"/>
      <c r="J179" s="134">
        <f>ROUND(I179*H179,2)</f>
        <v>0</v>
      </c>
      <c r="K179" s="135"/>
      <c r="L179" s="31"/>
      <c r="M179" s="136" t="s">
        <v>1</v>
      </c>
      <c r="N179" s="137" t="s">
        <v>42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127</v>
      </c>
      <c r="AT179" s="140" t="s">
        <v>123</v>
      </c>
      <c r="AU179" s="140" t="s">
        <v>87</v>
      </c>
      <c r="AY179" s="15" t="s">
        <v>121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5" t="s">
        <v>85</v>
      </c>
      <c r="BK179" s="141">
        <f>ROUND(I179*H179,2)</f>
        <v>0</v>
      </c>
      <c r="BL179" s="15" t="s">
        <v>127</v>
      </c>
      <c r="BM179" s="140" t="s">
        <v>228</v>
      </c>
    </row>
    <row r="180" spans="2:65" s="12" customFormat="1">
      <c r="B180" s="146"/>
      <c r="D180" s="142" t="s">
        <v>142</v>
      </c>
      <c r="E180" s="147" t="s">
        <v>1</v>
      </c>
      <c r="F180" s="148" t="s">
        <v>229</v>
      </c>
      <c r="H180" s="149">
        <v>397.15499999999997</v>
      </c>
      <c r="I180" s="150"/>
      <c r="L180" s="146"/>
      <c r="M180" s="151"/>
      <c r="T180" s="152"/>
      <c r="AT180" s="147" t="s">
        <v>142</v>
      </c>
      <c r="AU180" s="147" t="s">
        <v>87</v>
      </c>
      <c r="AV180" s="12" t="s">
        <v>87</v>
      </c>
      <c r="AW180" s="12" t="s">
        <v>34</v>
      </c>
      <c r="AX180" s="12" t="s">
        <v>77</v>
      </c>
      <c r="AY180" s="147" t="s">
        <v>121</v>
      </c>
    </row>
    <row r="181" spans="2:65" s="12" customFormat="1">
      <c r="B181" s="146"/>
      <c r="D181" s="142" t="s">
        <v>142</v>
      </c>
      <c r="E181" s="147" t="s">
        <v>1</v>
      </c>
      <c r="F181" s="148" t="s">
        <v>230</v>
      </c>
      <c r="H181" s="149">
        <v>-287.99</v>
      </c>
      <c r="I181" s="150"/>
      <c r="L181" s="146"/>
      <c r="M181" s="151"/>
      <c r="T181" s="152"/>
      <c r="AT181" s="147" t="s">
        <v>142</v>
      </c>
      <c r="AU181" s="147" t="s">
        <v>87</v>
      </c>
      <c r="AV181" s="12" t="s">
        <v>87</v>
      </c>
      <c r="AW181" s="12" t="s">
        <v>34</v>
      </c>
      <c r="AX181" s="12" t="s">
        <v>77</v>
      </c>
      <c r="AY181" s="147" t="s">
        <v>121</v>
      </c>
    </row>
    <row r="182" spans="2:65" s="13" customFormat="1">
      <c r="B182" s="153"/>
      <c r="D182" s="142" t="s">
        <v>142</v>
      </c>
      <c r="E182" s="154" t="s">
        <v>1</v>
      </c>
      <c r="F182" s="155" t="s">
        <v>145</v>
      </c>
      <c r="H182" s="156">
        <v>109.16499999999996</v>
      </c>
      <c r="I182" s="157"/>
      <c r="L182" s="153"/>
      <c r="M182" s="158"/>
      <c r="T182" s="159"/>
      <c r="AT182" s="154" t="s">
        <v>142</v>
      </c>
      <c r="AU182" s="154" t="s">
        <v>87</v>
      </c>
      <c r="AV182" s="13" t="s">
        <v>127</v>
      </c>
      <c r="AW182" s="13" t="s">
        <v>34</v>
      </c>
      <c r="AX182" s="13" t="s">
        <v>85</v>
      </c>
      <c r="AY182" s="154" t="s">
        <v>121</v>
      </c>
    </row>
    <row r="183" spans="2:65" s="1" customFormat="1" ht="37.9" customHeight="1">
      <c r="B183" s="31"/>
      <c r="C183" s="128" t="s">
        <v>231</v>
      </c>
      <c r="D183" s="128" t="s">
        <v>123</v>
      </c>
      <c r="E183" s="129" t="s">
        <v>232</v>
      </c>
      <c r="F183" s="130" t="s">
        <v>233</v>
      </c>
      <c r="G183" s="131" t="s">
        <v>174</v>
      </c>
      <c r="H183" s="132">
        <v>1091.6500000000001</v>
      </c>
      <c r="I183" s="133"/>
      <c r="J183" s="134">
        <f>ROUND(I183*H183,2)</f>
        <v>0</v>
      </c>
      <c r="K183" s="135"/>
      <c r="L183" s="31"/>
      <c r="M183" s="136" t="s">
        <v>1</v>
      </c>
      <c r="N183" s="137" t="s">
        <v>42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AR183" s="140" t="s">
        <v>127</v>
      </c>
      <c r="AT183" s="140" t="s">
        <v>123</v>
      </c>
      <c r="AU183" s="140" t="s">
        <v>87</v>
      </c>
      <c r="AY183" s="15" t="s">
        <v>121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5" t="s">
        <v>85</v>
      </c>
      <c r="BK183" s="141">
        <f>ROUND(I183*H183,2)</f>
        <v>0</v>
      </c>
      <c r="BL183" s="15" t="s">
        <v>127</v>
      </c>
      <c r="BM183" s="140" t="s">
        <v>234</v>
      </c>
    </row>
    <row r="184" spans="2:65" s="12" customFormat="1" ht="22.5">
      <c r="B184" s="146"/>
      <c r="D184" s="142" t="s">
        <v>142</v>
      </c>
      <c r="E184" s="147" t="s">
        <v>1</v>
      </c>
      <c r="F184" s="148" t="s">
        <v>235</v>
      </c>
      <c r="H184" s="149">
        <v>1091.6500000000001</v>
      </c>
      <c r="I184" s="150"/>
      <c r="L184" s="146"/>
      <c r="M184" s="151"/>
      <c r="T184" s="152"/>
      <c r="AT184" s="147" t="s">
        <v>142</v>
      </c>
      <c r="AU184" s="147" t="s">
        <v>87</v>
      </c>
      <c r="AV184" s="12" t="s">
        <v>87</v>
      </c>
      <c r="AW184" s="12" t="s">
        <v>34</v>
      </c>
      <c r="AX184" s="12" t="s">
        <v>85</v>
      </c>
      <c r="AY184" s="147" t="s">
        <v>121</v>
      </c>
    </row>
    <row r="185" spans="2:65" s="1" customFormat="1" ht="24.2" customHeight="1">
      <c r="B185" s="31"/>
      <c r="C185" s="128" t="s">
        <v>7</v>
      </c>
      <c r="D185" s="128" t="s">
        <v>123</v>
      </c>
      <c r="E185" s="129" t="s">
        <v>236</v>
      </c>
      <c r="F185" s="130" t="s">
        <v>237</v>
      </c>
      <c r="G185" s="131" t="s">
        <v>238</v>
      </c>
      <c r="H185" s="132">
        <v>196.49700000000001</v>
      </c>
      <c r="I185" s="133"/>
      <c r="J185" s="134">
        <f>ROUND(I185*H185,2)</f>
        <v>0</v>
      </c>
      <c r="K185" s="135"/>
      <c r="L185" s="31"/>
      <c r="M185" s="136" t="s">
        <v>1</v>
      </c>
      <c r="N185" s="137" t="s">
        <v>42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AR185" s="140" t="s">
        <v>127</v>
      </c>
      <c r="AT185" s="140" t="s">
        <v>123</v>
      </c>
      <c r="AU185" s="140" t="s">
        <v>87</v>
      </c>
      <c r="AY185" s="15" t="s">
        <v>121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5" t="s">
        <v>85</v>
      </c>
      <c r="BK185" s="141">
        <f>ROUND(I185*H185,2)</f>
        <v>0</v>
      </c>
      <c r="BL185" s="15" t="s">
        <v>127</v>
      </c>
      <c r="BM185" s="140" t="s">
        <v>239</v>
      </c>
    </row>
    <row r="186" spans="2:65" s="12" customFormat="1">
      <c r="B186" s="146"/>
      <c r="D186" s="142" t="s">
        <v>142</v>
      </c>
      <c r="E186" s="147" t="s">
        <v>1</v>
      </c>
      <c r="F186" s="148" t="s">
        <v>240</v>
      </c>
      <c r="H186" s="149">
        <v>196.49700000000001</v>
      </c>
      <c r="I186" s="150"/>
      <c r="L186" s="146"/>
      <c r="M186" s="151"/>
      <c r="T186" s="152"/>
      <c r="AT186" s="147" t="s">
        <v>142</v>
      </c>
      <c r="AU186" s="147" t="s">
        <v>87</v>
      </c>
      <c r="AV186" s="12" t="s">
        <v>87</v>
      </c>
      <c r="AW186" s="12" t="s">
        <v>34</v>
      </c>
      <c r="AX186" s="12" t="s">
        <v>85</v>
      </c>
      <c r="AY186" s="147" t="s">
        <v>121</v>
      </c>
    </row>
    <row r="187" spans="2:65" s="1" customFormat="1" ht="16.5" customHeight="1">
      <c r="B187" s="31"/>
      <c r="C187" s="128" t="s">
        <v>241</v>
      </c>
      <c r="D187" s="128" t="s">
        <v>123</v>
      </c>
      <c r="E187" s="129" t="s">
        <v>242</v>
      </c>
      <c r="F187" s="130" t="s">
        <v>243</v>
      </c>
      <c r="G187" s="131" t="s">
        <v>174</v>
      </c>
      <c r="H187" s="132">
        <v>109.16500000000001</v>
      </c>
      <c r="I187" s="133"/>
      <c r="J187" s="134">
        <f>ROUND(I187*H187,2)</f>
        <v>0</v>
      </c>
      <c r="K187" s="135"/>
      <c r="L187" s="31"/>
      <c r="M187" s="136" t="s">
        <v>1</v>
      </c>
      <c r="N187" s="137" t="s">
        <v>42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127</v>
      </c>
      <c r="AT187" s="140" t="s">
        <v>123</v>
      </c>
      <c r="AU187" s="140" t="s">
        <v>87</v>
      </c>
      <c r="AY187" s="15" t="s">
        <v>121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5" t="s">
        <v>85</v>
      </c>
      <c r="BK187" s="141">
        <f>ROUND(I187*H187,2)</f>
        <v>0</v>
      </c>
      <c r="BL187" s="15" t="s">
        <v>127</v>
      </c>
      <c r="BM187" s="140" t="s">
        <v>244</v>
      </c>
    </row>
    <row r="188" spans="2:65" s="1" customFormat="1" ht="24.2" customHeight="1">
      <c r="B188" s="31"/>
      <c r="C188" s="128" t="s">
        <v>245</v>
      </c>
      <c r="D188" s="128" t="s">
        <v>123</v>
      </c>
      <c r="E188" s="129" t="s">
        <v>246</v>
      </c>
      <c r="F188" s="130" t="s">
        <v>247</v>
      </c>
      <c r="G188" s="131" t="s">
        <v>174</v>
      </c>
      <c r="H188" s="132">
        <v>287.99</v>
      </c>
      <c r="I188" s="133"/>
      <c r="J188" s="134">
        <f>ROUND(I188*H188,2)</f>
        <v>0</v>
      </c>
      <c r="K188" s="135"/>
      <c r="L188" s="31"/>
      <c r="M188" s="136" t="s">
        <v>1</v>
      </c>
      <c r="N188" s="137" t="s">
        <v>42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127</v>
      </c>
      <c r="AT188" s="140" t="s">
        <v>123</v>
      </c>
      <c r="AU188" s="140" t="s">
        <v>87</v>
      </c>
      <c r="AY188" s="15" t="s">
        <v>121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85</v>
      </c>
      <c r="BK188" s="141">
        <f>ROUND(I188*H188,2)</f>
        <v>0</v>
      </c>
      <c r="BL188" s="15" t="s">
        <v>127</v>
      </c>
      <c r="BM188" s="140" t="s">
        <v>248</v>
      </c>
    </row>
    <row r="189" spans="2:65" s="1" customFormat="1" ht="19.5">
      <c r="B189" s="31"/>
      <c r="D189" s="142" t="s">
        <v>137</v>
      </c>
      <c r="F189" s="143" t="s">
        <v>249</v>
      </c>
      <c r="I189" s="144"/>
      <c r="L189" s="31"/>
      <c r="M189" s="145"/>
      <c r="T189" s="55"/>
      <c r="AT189" s="15" t="s">
        <v>137</v>
      </c>
      <c r="AU189" s="15" t="s">
        <v>87</v>
      </c>
    </row>
    <row r="190" spans="2:65" s="12" customFormat="1">
      <c r="B190" s="146"/>
      <c r="D190" s="142" t="s">
        <v>142</v>
      </c>
      <c r="E190" s="147" t="s">
        <v>1</v>
      </c>
      <c r="F190" s="148" t="s">
        <v>250</v>
      </c>
      <c r="H190" s="149">
        <v>20.93</v>
      </c>
      <c r="I190" s="150"/>
      <c r="L190" s="146"/>
      <c r="M190" s="151"/>
      <c r="T190" s="152"/>
      <c r="AT190" s="147" t="s">
        <v>142</v>
      </c>
      <c r="AU190" s="147" t="s">
        <v>87</v>
      </c>
      <c r="AV190" s="12" t="s">
        <v>87</v>
      </c>
      <c r="AW190" s="12" t="s">
        <v>34</v>
      </c>
      <c r="AX190" s="12" t="s">
        <v>77</v>
      </c>
      <c r="AY190" s="147" t="s">
        <v>121</v>
      </c>
    </row>
    <row r="191" spans="2:65" s="12" customFormat="1">
      <c r="B191" s="146"/>
      <c r="D191" s="142" t="s">
        <v>142</v>
      </c>
      <c r="E191" s="147" t="s">
        <v>1</v>
      </c>
      <c r="F191" s="148" t="s">
        <v>251</v>
      </c>
      <c r="H191" s="149">
        <v>5.5640000000000001</v>
      </c>
      <c r="I191" s="150"/>
      <c r="L191" s="146"/>
      <c r="M191" s="151"/>
      <c r="T191" s="152"/>
      <c r="AT191" s="147" t="s">
        <v>142</v>
      </c>
      <c r="AU191" s="147" t="s">
        <v>87</v>
      </c>
      <c r="AV191" s="12" t="s">
        <v>87</v>
      </c>
      <c r="AW191" s="12" t="s">
        <v>34</v>
      </c>
      <c r="AX191" s="12" t="s">
        <v>77</v>
      </c>
      <c r="AY191" s="147" t="s">
        <v>121</v>
      </c>
    </row>
    <row r="192" spans="2:65" s="12" customFormat="1">
      <c r="B192" s="146"/>
      <c r="D192" s="142" t="s">
        <v>142</v>
      </c>
      <c r="E192" s="147" t="s">
        <v>1</v>
      </c>
      <c r="F192" s="148" t="s">
        <v>252</v>
      </c>
      <c r="H192" s="149">
        <v>3.6960000000000002</v>
      </c>
      <c r="I192" s="150"/>
      <c r="L192" s="146"/>
      <c r="M192" s="151"/>
      <c r="T192" s="152"/>
      <c r="AT192" s="147" t="s">
        <v>142</v>
      </c>
      <c r="AU192" s="147" t="s">
        <v>87</v>
      </c>
      <c r="AV192" s="12" t="s">
        <v>87</v>
      </c>
      <c r="AW192" s="12" t="s">
        <v>34</v>
      </c>
      <c r="AX192" s="12" t="s">
        <v>77</v>
      </c>
      <c r="AY192" s="147" t="s">
        <v>121</v>
      </c>
    </row>
    <row r="193" spans="2:65" s="12" customFormat="1">
      <c r="B193" s="146"/>
      <c r="D193" s="142" t="s">
        <v>142</v>
      </c>
      <c r="E193" s="147" t="s">
        <v>1</v>
      </c>
      <c r="F193" s="148" t="s">
        <v>253</v>
      </c>
      <c r="H193" s="149">
        <v>132.28</v>
      </c>
      <c r="I193" s="150"/>
      <c r="L193" s="146"/>
      <c r="M193" s="151"/>
      <c r="T193" s="152"/>
      <c r="AT193" s="147" t="s">
        <v>142</v>
      </c>
      <c r="AU193" s="147" t="s">
        <v>87</v>
      </c>
      <c r="AV193" s="12" t="s">
        <v>87</v>
      </c>
      <c r="AW193" s="12" t="s">
        <v>34</v>
      </c>
      <c r="AX193" s="12" t="s">
        <v>77</v>
      </c>
      <c r="AY193" s="147" t="s">
        <v>121</v>
      </c>
    </row>
    <row r="194" spans="2:65" s="12" customFormat="1">
      <c r="B194" s="146"/>
      <c r="D194" s="142" t="s">
        <v>142</v>
      </c>
      <c r="E194" s="147" t="s">
        <v>1</v>
      </c>
      <c r="F194" s="148" t="s">
        <v>254</v>
      </c>
      <c r="H194" s="149">
        <v>125.52</v>
      </c>
      <c r="I194" s="150"/>
      <c r="L194" s="146"/>
      <c r="M194" s="151"/>
      <c r="T194" s="152"/>
      <c r="AT194" s="147" t="s">
        <v>142</v>
      </c>
      <c r="AU194" s="147" t="s">
        <v>87</v>
      </c>
      <c r="AV194" s="12" t="s">
        <v>87</v>
      </c>
      <c r="AW194" s="12" t="s">
        <v>34</v>
      </c>
      <c r="AX194" s="12" t="s">
        <v>77</v>
      </c>
      <c r="AY194" s="147" t="s">
        <v>121</v>
      </c>
    </row>
    <row r="195" spans="2:65" s="13" customFormat="1">
      <c r="B195" s="153"/>
      <c r="D195" s="142" t="s">
        <v>142</v>
      </c>
      <c r="E195" s="154" t="s">
        <v>1</v>
      </c>
      <c r="F195" s="155" t="s">
        <v>145</v>
      </c>
      <c r="H195" s="156">
        <v>287.99</v>
      </c>
      <c r="I195" s="157"/>
      <c r="L195" s="153"/>
      <c r="M195" s="158"/>
      <c r="T195" s="159"/>
      <c r="AT195" s="154" t="s">
        <v>142</v>
      </c>
      <c r="AU195" s="154" t="s">
        <v>87</v>
      </c>
      <c r="AV195" s="13" t="s">
        <v>127</v>
      </c>
      <c r="AW195" s="13" t="s">
        <v>34</v>
      </c>
      <c r="AX195" s="13" t="s">
        <v>85</v>
      </c>
      <c r="AY195" s="154" t="s">
        <v>121</v>
      </c>
    </row>
    <row r="196" spans="2:65" s="1" customFormat="1" ht="24.2" customHeight="1">
      <c r="B196" s="31"/>
      <c r="C196" s="128" t="s">
        <v>255</v>
      </c>
      <c r="D196" s="128" t="s">
        <v>123</v>
      </c>
      <c r="E196" s="129" t="s">
        <v>256</v>
      </c>
      <c r="F196" s="130" t="s">
        <v>257</v>
      </c>
      <c r="G196" s="131" t="s">
        <v>174</v>
      </c>
      <c r="H196" s="132">
        <v>65.430000000000007</v>
      </c>
      <c r="I196" s="133"/>
      <c r="J196" s="134">
        <f>ROUND(I196*H196,2)</f>
        <v>0</v>
      </c>
      <c r="K196" s="135"/>
      <c r="L196" s="31"/>
      <c r="M196" s="136" t="s">
        <v>1</v>
      </c>
      <c r="N196" s="137" t="s">
        <v>42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127</v>
      </c>
      <c r="AT196" s="140" t="s">
        <v>123</v>
      </c>
      <c r="AU196" s="140" t="s">
        <v>87</v>
      </c>
      <c r="AY196" s="15" t="s">
        <v>121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85</v>
      </c>
      <c r="BK196" s="141">
        <f>ROUND(I196*H196,2)</f>
        <v>0</v>
      </c>
      <c r="BL196" s="15" t="s">
        <v>127</v>
      </c>
      <c r="BM196" s="140" t="s">
        <v>258</v>
      </c>
    </row>
    <row r="197" spans="2:65" s="1" customFormat="1" ht="16.5" customHeight="1">
      <c r="B197" s="31"/>
      <c r="C197" s="160" t="s">
        <v>259</v>
      </c>
      <c r="D197" s="160" t="s">
        <v>260</v>
      </c>
      <c r="E197" s="161" t="s">
        <v>261</v>
      </c>
      <c r="F197" s="162" t="s">
        <v>262</v>
      </c>
      <c r="G197" s="163" t="s">
        <v>238</v>
      </c>
      <c r="H197" s="164">
        <v>130.86000000000001</v>
      </c>
      <c r="I197" s="165"/>
      <c r="J197" s="166">
        <f>ROUND(I197*H197,2)</f>
        <v>0</v>
      </c>
      <c r="K197" s="167"/>
      <c r="L197" s="168"/>
      <c r="M197" s="169" t="s">
        <v>1</v>
      </c>
      <c r="N197" s="170" t="s">
        <v>42</v>
      </c>
      <c r="P197" s="138">
        <f>O197*H197</f>
        <v>0</v>
      </c>
      <c r="Q197" s="138">
        <v>1</v>
      </c>
      <c r="R197" s="138">
        <f>Q197*H197</f>
        <v>130.86000000000001</v>
      </c>
      <c r="S197" s="138">
        <v>0</v>
      </c>
      <c r="T197" s="139">
        <f>S197*H197</f>
        <v>0</v>
      </c>
      <c r="AR197" s="140" t="s">
        <v>161</v>
      </c>
      <c r="AT197" s="140" t="s">
        <v>260</v>
      </c>
      <c r="AU197" s="140" t="s">
        <v>87</v>
      </c>
      <c r="AY197" s="15" t="s">
        <v>121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5" t="s">
        <v>85</v>
      </c>
      <c r="BK197" s="141">
        <f>ROUND(I197*H197,2)</f>
        <v>0</v>
      </c>
      <c r="BL197" s="15" t="s">
        <v>127</v>
      </c>
      <c r="BM197" s="140" t="s">
        <v>263</v>
      </c>
    </row>
    <row r="198" spans="2:65" s="12" customFormat="1">
      <c r="B198" s="146"/>
      <c r="D198" s="142" t="s">
        <v>142</v>
      </c>
      <c r="F198" s="148" t="s">
        <v>264</v>
      </c>
      <c r="H198" s="149">
        <v>130.86000000000001</v>
      </c>
      <c r="I198" s="150"/>
      <c r="L198" s="146"/>
      <c r="M198" s="151"/>
      <c r="T198" s="152"/>
      <c r="AT198" s="147" t="s">
        <v>142</v>
      </c>
      <c r="AU198" s="147" t="s">
        <v>87</v>
      </c>
      <c r="AV198" s="12" t="s">
        <v>87</v>
      </c>
      <c r="AW198" s="12" t="s">
        <v>4</v>
      </c>
      <c r="AX198" s="12" t="s">
        <v>85</v>
      </c>
      <c r="AY198" s="147" t="s">
        <v>121</v>
      </c>
    </row>
    <row r="199" spans="2:65" s="1" customFormat="1" ht="24.2" customHeight="1">
      <c r="B199" s="31"/>
      <c r="C199" s="128" t="s">
        <v>265</v>
      </c>
      <c r="D199" s="128" t="s">
        <v>123</v>
      </c>
      <c r="E199" s="129" t="s">
        <v>266</v>
      </c>
      <c r="F199" s="130" t="s">
        <v>267</v>
      </c>
      <c r="G199" s="131" t="s">
        <v>126</v>
      </c>
      <c r="H199" s="132">
        <v>102</v>
      </c>
      <c r="I199" s="133"/>
      <c r="J199" s="134">
        <f>ROUND(I199*H199,2)</f>
        <v>0</v>
      </c>
      <c r="K199" s="135"/>
      <c r="L199" s="31"/>
      <c r="M199" s="136" t="s">
        <v>1</v>
      </c>
      <c r="N199" s="137" t="s">
        <v>42</v>
      </c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AR199" s="140" t="s">
        <v>127</v>
      </c>
      <c r="AT199" s="140" t="s">
        <v>123</v>
      </c>
      <c r="AU199" s="140" t="s">
        <v>87</v>
      </c>
      <c r="AY199" s="15" t="s">
        <v>121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85</v>
      </c>
      <c r="BK199" s="141">
        <f>ROUND(I199*H199,2)</f>
        <v>0</v>
      </c>
      <c r="BL199" s="15" t="s">
        <v>127</v>
      </c>
      <c r="BM199" s="140" t="s">
        <v>268</v>
      </c>
    </row>
    <row r="200" spans="2:65" s="1" customFormat="1" ht="19.5">
      <c r="B200" s="31"/>
      <c r="D200" s="142" t="s">
        <v>137</v>
      </c>
      <c r="F200" s="143" t="s">
        <v>170</v>
      </c>
      <c r="I200" s="144"/>
      <c r="L200" s="31"/>
      <c r="M200" s="145"/>
      <c r="T200" s="55"/>
      <c r="AT200" s="15" t="s">
        <v>137</v>
      </c>
      <c r="AU200" s="15" t="s">
        <v>87</v>
      </c>
    </row>
    <row r="201" spans="2:65" s="1" customFormat="1" ht="24.2" customHeight="1">
      <c r="B201" s="31"/>
      <c r="C201" s="128" t="s">
        <v>269</v>
      </c>
      <c r="D201" s="128" t="s">
        <v>123</v>
      </c>
      <c r="E201" s="129" t="s">
        <v>270</v>
      </c>
      <c r="F201" s="130" t="s">
        <v>271</v>
      </c>
      <c r="G201" s="131" t="s">
        <v>126</v>
      </c>
      <c r="H201" s="132">
        <v>102</v>
      </c>
      <c r="I201" s="133"/>
      <c r="J201" s="134">
        <f>ROUND(I201*H201,2)</f>
        <v>0</v>
      </c>
      <c r="K201" s="135"/>
      <c r="L201" s="31"/>
      <c r="M201" s="136" t="s">
        <v>1</v>
      </c>
      <c r="N201" s="137" t="s">
        <v>42</v>
      </c>
      <c r="P201" s="138">
        <f>O201*H201</f>
        <v>0</v>
      </c>
      <c r="Q201" s="138">
        <v>0</v>
      </c>
      <c r="R201" s="138">
        <f>Q201*H201</f>
        <v>0</v>
      </c>
      <c r="S201" s="138">
        <v>0</v>
      </c>
      <c r="T201" s="139">
        <f>S201*H201</f>
        <v>0</v>
      </c>
      <c r="AR201" s="140" t="s">
        <v>127</v>
      </c>
      <c r="AT201" s="140" t="s">
        <v>123</v>
      </c>
      <c r="AU201" s="140" t="s">
        <v>87</v>
      </c>
      <c r="AY201" s="15" t="s">
        <v>121</v>
      </c>
      <c r="BE201" s="141">
        <f>IF(N201="základní",J201,0)</f>
        <v>0</v>
      </c>
      <c r="BF201" s="141">
        <f>IF(N201="snížená",J201,0)</f>
        <v>0</v>
      </c>
      <c r="BG201" s="141">
        <f>IF(N201="zákl. přenesená",J201,0)</f>
        <v>0</v>
      </c>
      <c r="BH201" s="141">
        <f>IF(N201="sníž. přenesená",J201,0)</f>
        <v>0</v>
      </c>
      <c r="BI201" s="141">
        <f>IF(N201="nulová",J201,0)</f>
        <v>0</v>
      </c>
      <c r="BJ201" s="15" t="s">
        <v>85</v>
      </c>
      <c r="BK201" s="141">
        <f>ROUND(I201*H201,2)</f>
        <v>0</v>
      </c>
      <c r="BL201" s="15" t="s">
        <v>127</v>
      </c>
      <c r="BM201" s="140" t="s">
        <v>272</v>
      </c>
    </row>
    <row r="202" spans="2:65" s="1" customFormat="1" ht="19.5">
      <c r="B202" s="31"/>
      <c r="D202" s="142" t="s">
        <v>137</v>
      </c>
      <c r="F202" s="143" t="s">
        <v>170</v>
      </c>
      <c r="I202" s="144"/>
      <c r="L202" s="31"/>
      <c r="M202" s="145"/>
      <c r="T202" s="55"/>
      <c r="AT202" s="15" t="s">
        <v>137</v>
      </c>
      <c r="AU202" s="15" t="s">
        <v>87</v>
      </c>
    </row>
    <row r="203" spans="2:65" s="1" customFormat="1" ht="16.5" customHeight="1">
      <c r="B203" s="31"/>
      <c r="C203" s="160" t="s">
        <v>273</v>
      </c>
      <c r="D203" s="160" t="s">
        <v>260</v>
      </c>
      <c r="E203" s="161" t="s">
        <v>274</v>
      </c>
      <c r="F203" s="162" t="s">
        <v>275</v>
      </c>
      <c r="G203" s="163" t="s">
        <v>276</v>
      </c>
      <c r="H203" s="164">
        <v>3.06</v>
      </c>
      <c r="I203" s="165"/>
      <c r="J203" s="166">
        <f>ROUND(I203*H203,2)</f>
        <v>0</v>
      </c>
      <c r="K203" s="167"/>
      <c r="L203" s="168"/>
      <c r="M203" s="169" t="s">
        <v>1</v>
      </c>
      <c r="N203" s="170" t="s">
        <v>42</v>
      </c>
      <c r="P203" s="138">
        <f>O203*H203</f>
        <v>0</v>
      </c>
      <c r="Q203" s="138">
        <v>1E-3</v>
      </c>
      <c r="R203" s="138">
        <f>Q203*H203</f>
        <v>3.0600000000000002E-3</v>
      </c>
      <c r="S203" s="138">
        <v>0</v>
      </c>
      <c r="T203" s="139">
        <f>S203*H203</f>
        <v>0</v>
      </c>
      <c r="AR203" s="140" t="s">
        <v>161</v>
      </c>
      <c r="AT203" s="140" t="s">
        <v>260</v>
      </c>
      <c r="AU203" s="140" t="s">
        <v>87</v>
      </c>
      <c r="AY203" s="15" t="s">
        <v>121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5" t="s">
        <v>85</v>
      </c>
      <c r="BK203" s="141">
        <f>ROUND(I203*H203,2)</f>
        <v>0</v>
      </c>
      <c r="BL203" s="15" t="s">
        <v>127</v>
      </c>
      <c r="BM203" s="140" t="s">
        <v>277</v>
      </c>
    </row>
    <row r="204" spans="2:65" s="12" customFormat="1">
      <c r="B204" s="146"/>
      <c r="D204" s="142" t="s">
        <v>142</v>
      </c>
      <c r="F204" s="148" t="s">
        <v>278</v>
      </c>
      <c r="H204" s="149">
        <v>3.06</v>
      </c>
      <c r="I204" s="150"/>
      <c r="L204" s="146"/>
      <c r="M204" s="151"/>
      <c r="T204" s="152"/>
      <c r="AT204" s="147" t="s">
        <v>142</v>
      </c>
      <c r="AU204" s="147" t="s">
        <v>87</v>
      </c>
      <c r="AV204" s="12" t="s">
        <v>87</v>
      </c>
      <c r="AW204" s="12" t="s">
        <v>4</v>
      </c>
      <c r="AX204" s="12" t="s">
        <v>85</v>
      </c>
      <c r="AY204" s="147" t="s">
        <v>121</v>
      </c>
    </row>
    <row r="205" spans="2:65" s="11" customFormat="1" ht="22.9" customHeight="1">
      <c r="B205" s="116"/>
      <c r="D205" s="117" t="s">
        <v>76</v>
      </c>
      <c r="E205" s="126" t="s">
        <v>87</v>
      </c>
      <c r="F205" s="126" t="s">
        <v>279</v>
      </c>
      <c r="I205" s="119"/>
      <c r="J205" s="127">
        <f>BK205</f>
        <v>0</v>
      </c>
      <c r="L205" s="116"/>
      <c r="M205" s="121"/>
      <c r="P205" s="122">
        <f>SUM(P206:P209)</f>
        <v>0</v>
      </c>
      <c r="R205" s="122">
        <f>SUM(R206:R209)</f>
        <v>6.1943458399999995</v>
      </c>
      <c r="T205" s="123">
        <f>SUM(T206:T209)</f>
        <v>0</v>
      </c>
      <c r="AR205" s="117" t="s">
        <v>85</v>
      </c>
      <c r="AT205" s="124" t="s">
        <v>76</v>
      </c>
      <c r="AU205" s="124" t="s">
        <v>85</v>
      </c>
      <c r="AY205" s="117" t="s">
        <v>121</v>
      </c>
      <c r="BK205" s="125">
        <f>SUM(BK206:BK209)</f>
        <v>0</v>
      </c>
    </row>
    <row r="206" spans="2:65" s="1" customFormat="1" ht="16.5" customHeight="1">
      <c r="B206" s="31"/>
      <c r="C206" s="128" t="s">
        <v>280</v>
      </c>
      <c r="D206" s="128" t="s">
        <v>123</v>
      </c>
      <c r="E206" s="129" t="s">
        <v>281</v>
      </c>
      <c r="F206" s="130" t="s">
        <v>282</v>
      </c>
      <c r="G206" s="131" t="s">
        <v>174</v>
      </c>
      <c r="H206" s="132">
        <v>2.6920000000000002</v>
      </c>
      <c r="I206" s="133"/>
      <c r="J206" s="134">
        <f>ROUND(I206*H206,2)</f>
        <v>0</v>
      </c>
      <c r="K206" s="135"/>
      <c r="L206" s="31"/>
      <c r="M206" s="136" t="s">
        <v>1</v>
      </c>
      <c r="N206" s="137" t="s">
        <v>42</v>
      </c>
      <c r="P206" s="138">
        <f>O206*H206</f>
        <v>0</v>
      </c>
      <c r="Q206" s="138">
        <v>2.3010199999999998</v>
      </c>
      <c r="R206" s="138">
        <f>Q206*H206</f>
        <v>6.1943458399999995</v>
      </c>
      <c r="S206" s="138">
        <v>0</v>
      </c>
      <c r="T206" s="139">
        <f>S206*H206</f>
        <v>0</v>
      </c>
      <c r="AR206" s="140" t="s">
        <v>127</v>
      </c>
      <c r="AT206" s="140" t="s">
        <v>123</v>
      </c>
      <c r="AU206" s="140" t="s">
        <v>87</v>
      </c>
      <c r="AY206" s="15" t="s">
        <v>121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5" t="s">
        <v>85</v>
      </c>
      <c r="BK206" s="141">
        <f>ROUND(I206*H206,2)</f>
        <v>0</v>
      </c>
      <c r="BL206" s="15" t="s">
        <v>127</v>
      </c>
      <c r="BM206" s="140" t="s">
        <v>283</v>
      </c>
    </row>
    <row r="207" spans="2:65" s="12" customFormat="1">
      <c r="B207" s="146"/>
      <c r="D207" s="142" t="s">
        <v>142</v>
      </c>
      <c r="E207" s="147" t="s">
        <v>1</v>
      </c>
      <c r="F207" s="148" t="s">
        <v>284</v>
      </c>
      <c r="H207" s="149">
        <v>2.5</v>
      </c>
      <c r="I207" s="150"/>
      <c r="L207" s="146"/>
      <c r="M207" s="151"/>
      <c r="T207" s="152"/>
      <c r="AT207" s="147" t="s">
        <v>142</v>
      </c>
      <c r="AU207" s="147" t="s">
        <v>87</v>
      </c>
      <c r="AV207" s="12" t="s">
        <v>87</v>
      </c>
      <c r="AW207" s="12" t="s">
        <v>34</v>
      </c>
      <c r="AX207" s="12" t="s">
        <v>77</v>
      </c>
      <c r="AY207" s="147" t="s">
        <v>121</v>
      </c>
    </row>
    <row r="208" spans="2:65" s="12" customFormat="1">
      <c r="B208" s="146"/>
      <c r="D208" s="142" t="s">
        <v>142</v>
      </c>
      <c r="E208" s="147" t="s">
        <v>1</v>
      </c>
      <c r="F208" s="148" t="s">
        <v>285</v>
      </c>
      <c r="H208" s="149">
        <v>0.192</v>
      </c>
      <c r="I208" s="150"/>
      <c r="L208" s="146"/>
      <c r="M208" s="151"/>
      <c r="T208" s="152"/>
      <c r="AT208" s="147" t="s">
        <v>142</v>
      </c>
      <c r="AU208" s="147" t="s">
        <v>87</v>
      </c>
      <c r="AV208" s="12" t="s">
        <v>87</v>
      </c>
      <c r="AW208" s="12" t="s">
        <v>34</v>
      </c>
      <c r="AX208" s="12" t="s">
        <v>77</v>
      </c>
      <c r="AY208" s="147" t="s">
        <v>121</v>
      </c>
    </row>
    <row r="209" spans="2:65" s="13" customFormat="1">
      <c r="B209" s="153"/>
      <c r="D209" s="142" t="s">
        <v>142</v>
      </c>
      <c r="E209" s="154" t="s">
        <v>1</v>
      </c>
      <c r="F209" s="155" t="s">
        <v>145</v>
      </c>
      <c r="H209" s="156">
        <v>2.6920000000000002</v>
      </c>
      <c r="I209" s="157"/>
      <c r="L209" s="153"/>
      <c r="M209" s="158"/>
      <c r="T209" s="159"/>
      <c r="AT209" s="154" t="s">
        <v>142</v>
      </c>
      <c r="AU209" s="154" t="s">
        <v>87</v>
      </c>
      <c r="AV209" s="13" t="s">
        <v>127</v>
      </c>
      <c r="AW209" s="13" t="s">
        <v>34</v>
      </c>
      <c r="AX209" s="13" t="s">
        <v>85</v>
      </c>
      <c r="AY209" s="154" t="s">
        <v>121</v>
      </c>
    </row>
    <row r="210" spans="2:65" s="11" customFormat="1" ht="22.9" customHeight="1">
      <c r="B210" s="116"/>
      <c r="D210" s="117" t="s">
        <v>76</v>
      </c>
      <c r="E210" s="126" t="s">
        <v>127</v>
      </c>
      <c r="F210" s="126" t="s">
        <v>286</v>
      </c>
      <c r="I210" s="119"/>
      <c r="J210" s="127">
        <f>BK210</f>
        <v>0</v>
      </c>
      <c r="L210" s="116"/>
      <c r="M210" s="121"/>
      <c r="P210" s="122">
        <f>P211</f>
        <v>0</v>
      </c>
      <c r="R210" s="122">
        <f>R211</f>
        <v>0</v>
      </c>
      <c r="T210" s="123">
        <f>T211</f>
        <v>0</v>
      </c>
      <c r="AR210" s="117" t="s">
        <v>85</v>
      </c>
      <c r="AT210" s="124" t="s">
        <v>76</v>
      </c>
      <c r="AU210" s="124" t="s">
        <v>85</v>
      </c>
      <c r="AY210" s="117" t="s">
        <v>121</v>
      </c>
      <c r="BK210" s="125">
        <f>BK211</f>
        <v>0</v>
      </c>
    </row>
    <row r="211" spans="2:65" s="1" customFormat="1" ht="24.2" customHeight="1">
      <c r="B211" s="31"/>
      <c r="C211" s="128" t="s">
        <v>287</v>
      </c>
      <c r="D211" s="128" t="s">
        <v>123</v>
      </c>
      <c r="E211" s="129" t="s">
        <v>288</v>
      </c>
      <c r="F211" s="130" t="s">
        <v>289</v>
      </c>
      <c r="G211" s="131" t="s">
        <v>174</v>
      </c>
      <c r="H211" s="132">
        <v>22.4</v>
      </c>
      <c r="I211" s="133"/>
      <c r="J211" s="134">
        <f>ROUND(I211*H211,2)</f>
        <v>0</v>
      </c>
      <c r="K211" s="135"/>
      <c r="L211" s="31"/>
      <c r="M211" s="136" t="s">
        <v>1</v>
      </c>
      <c r="N211" s="137" t="s">
        <v>42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127</v>
      </c>
      <c r="AT211" s="140" t="s">
        <v>123</v>
      </c>
      <c r="AU211" s="140" t="s">
        <v>87</v>
      </c>
      <c r="AY211" s="15" t="s">
        <v>121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5" t="s">
        <v>85</v>
      </c>
      <c r="BK211" s="141">
        <f>ROUND(I211*H211,2)</f>
        <v>0</v>
      </c>
      <c r="BL211" s="15" t="s">
        <v>127</v>
      </c>
      <c r="BM211" s="140" t="s">
        <v>290</v>
      </c>
    </row>
    <row r="212" spans="2:65" s="11" customFormat="1" ht="22.9" customHeight="1">
      <c r="B212" s="116"/>
      <c r="D212" s="117" t="s">
        <v>76</v>
      </c>
      <c r="E212" s="126" t="s">
        <v>146</v>
      </c>
      <c r="F212" s="126" t="s">
        <v>291</v>
      </c>
      <c r="I212" s="119"/>
      <c r="J212" s="127">
        <f>BK212</f>
        <v>0</v>
      </c>
      <c r="L212" s="116"/>
      <c r="M212" s="121"/>
      <c r="P212" s="122">
        <f>SUM(P213:P234)</f>
        <v>0</v>
      </c>
      <c r="R212" s="122">
        <f>SUM(R213:R234)</f>
        <v>0.33329999999999999</v>
      </c>
      <c r="T212" s="123">
        <f>SUM(T213:T234)</f>
        <v>0</v>
      </c>
      <c r="AR212" s="117" t="s">
        <v>85</v>
      </c>
      <c r="AT212" s="124" t="s">
        <v>76</v>
      </c>
      <c r="AU212" s="124" t="s">
        <v>85</v>
      </c>
      <c r="AY212" s="117" t="s">
        <v>121</v>
      </c>
      <c r="BK212" s="125">
        <f>SUM(BK213:BK234)</f>
        <v>0</v>
      </c>
    </row>
    <row r="213" spans="2:65" s="1" customFormat="1" ht="24.2" customHeight="1">
      <c r="B213" s="31"/>
      <c r="C213" s="128" t="s">
        <v>292</v>
      </c>
      <c r="D213" s="128" t="s">
        <v>123</v>
      </c>
      <c r="E213" s="129" t="s">
        <v>293</v>
      </c>
      <c r="F213" s="130" t="s">
        <v>294</v>
      </c>
      <c r="G213" s="131" t="s">
        <v>126</v>
      </c>
      <c r="H213" s="132">
        <v>23</v>
      </c>
      <c r="I213" s="133"/>
      <c r="J213" s="134">
        <f>ROUND(I213*H213,2)</f>
        <v>0</v>
      </c>
      <c r="K213" s="135"/>
      <c r="L213" s="31"/>
      <c r="M213" s="136" t="s">
        <v>1</v>
      </c>
      <c r="N213" s="137" t="s">
        <v>42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127</v>
      </c>
      <c r="AT213" s="140" t="s">
        <v>123</v>
      </c>
      <c r="AU213" s="140" t="s">
        <v>87</v>
      </c>
      <c r="AY213" s="15" t="s">
        <v>121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5" t="s">
        <v>85</v>
      </c>
      <c r="BK213" s="141">
        <f>ROUND(I213*H213,2)</f>
        <v>0</v>
      </c>
      <c r="BL213" s="15" t="s">
        <v>127</v>
      </c>
      <c r="BM213" s="140" t="s">
        <v>295</v>
      </c>
    </row>
    <row r="214" spans="2:65" s="12" customFormat="1">
      <c r="B214" s="146"/>
      <c r="D214" s="142" t="s">
        <v>142</v>
      </c>
      <c r="E214" s="147" t="s">
        <v>1</v>
      </c>
      <c r="F214" s="148" t="s">
        <v>296</v>
      </c>
      <c r="H214" s="149">
        <v>23</v>
      </c>
      <c r="I214" s="150"/>
      <c r="L214" s="146"/>
      <c r="M214" s="151"/>
      <c r="T214" s="152"/>
      <c r="AT214" s="147" t="s">
        <v>142</v>
      </c>
      <c r="AU214" s="147" t="s">
        <v>87</v>
      </c>
      <c r="AV214" s="12" t="s">
        <v>87</v>
      </c>
      <c r="AW214" s="12" t="s">
        <v>34</v>
      </c>
      <c r="AX214" s="12" t="s">
        <v>85</v>
      </c>
      <c r="AY214" s="147" t="s">
        <v>121</v>
      </c>
    </row>
    <row r="215" spans="2:65" s="1" customFormat="1" ht="24.2" customHeight="1">
      <c r="B215" s="31"/>
      <c r="C215" s="128" t="s">
        <v>297</v>
      </c>
      <c r="D215" s="128" t="s">
        <v>123</v>
      </c>
      <c r="E215" s="129" t="s">
        <v>298</v>
      </c>
      <c r="F215" s="130" t="s">
        <v>299</v>
      </c>
      <c r="G215" s="131" t="s">
        <v>126</v>
      </c>
      <c r="H215" s="132">
        <v>28.2</v>
      </c>
      <c r="I215" s="133"/>
      <c r="J215" s="134">
        <f>ROUND(I215*H215,2)</f>
        <v>0</v>
      </c>
      <c r="K215" s="135"/>
      <c r="L215" s="31"/>
      <c r="M215" s="136" t="s">
        <v>1</v>
      </c>
      <c r="N215" s="137" t="s">
        <v>42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127</v>
      </c>
      <c r="AT215" s="140" t="s">
        <v>123</v>
      </c>
      <c r="AU215" s="140" t="s">
        <v>87</v>
      </c>
      <c r="AY215" s="15" t="s">
        <v>121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5" t="s">
        <v>85</v>
      </c>
      <c r="BK215" s="141">
        <f>ROUND(I215*H215,2)</f>
        <v>0</v>
      </c>
      <c r="BL215" s="15" t="s">
        <v>127</v>
      </c>
      <c r="BM215" s="140" t="s">
        <v>300</v>
      </c>
    </row>
    <row r="216" spans="2:65" s="12" customFormat="1">
      <c r="B216" s="146"/>
      <c r="D216" s="142" t="s">
        <v>142</v>
      </c>
      <c r="E216" s="147" t="s">
        <v>1</v>
      </c>
      <c r="F216" s="148" t="s">
        <v>296</v>
      </c>
      <c r="H216" s="149">
        <v>23</v>
      </c>
      <c r="I216" s="150"/>
      <c r="L216" s="146"/>
      <c r="M216" s="151"/>
      <c r="T216" s="152"/>
      <c r="AT216" s="147" t="s">
        <v>142</v>
      </c>
      <c r="AU216" s="147" t="s">
        <v>87</v>
      </c>
      <c r="AV216" s="12" t="s">
        <v>87</v>
      </c>
      <c r="AW216" s="12" t="s">
        <v>34</v>
      </c>
      <c r="AX216" s="12" t="s">
        <v>77</v>
      </c>
      <c r="AY216" s="147" t="s">
        <v>121</v>
      </c>
    </row>
    <row r="217" spans="2:65" s="12" customFormat="1">
      <c r="B217" s="146"/>
      <c r="D217" s="142" t="s">
        <v>142</v>
      </c>
      <c r="E217" s="147" t="s">
        <v>1</v>
      </c>
      <c r="F217" s="148" t="s">
        <v>301</v>
      </c>
      <c r="H217" s="149">
        <v>5.2</v>
      </c>
      <c r="I217" s="150"/>
      <c r="L217" s="146"/>
      <c r="M217" s="151"/>
      <c r="T217" s="152"/>
      <c r="AT217" s="147" t="s">
        <v>142</v>
      </c>
      <c r="AU217" s="147" t="s">
        <v>87</v>
      </c>
      <c r="AV217" s="12" t="s">
        <v>87</v>
      </c>
      <c r="AW217" s="12" t="s">
        <v>34</v>
      </c>
      <c r="AX217" s="12" t="s">
        <v>77</v>
      </c>
      <c r="AY217" s="147" t="s">
        <v>121</v>
      </c>
    </row>
    <row r="218" spans="2:65" s="13" customFormat="1">
      <c r="B218" s="153"/>
      <c r="D218" s="142" t="s">
        <v>142</v>
      </c>
      <c r="E218" s="154" t="s">
        <v>1</v>
      </c>
      <c r="F218" s="155" t="s">
        <v>145</v>
      </c>
      <c r="H218" s="156">
        <v>28.2</v>
      </c>
      <c r="I218" s="157"/>
      <c r="L218" s="153"/>
      <c r="M218" s="158"/>
      <c r="T218" s="159"/>
      <c r="AT218" s="154" t="s">
        <v>142</v>
      </c>
      <c r="AU218" s="154" t="s">
        <v>87</v>
      </c>
      <c r="AV218" s="13" t="s">
        <v>127</v>
      </c>
      <c r="AW218" s="13" t="s">
        <v>34</v>
      </c>
      <c r="AX218" s="13" t="s">
        <v>85</v>
      </c>
      <c r="AY218" s="154" t="s">
        <v>121</v>
      </c>
    </row>
    <row r="219" spans="2:65" s="1" customFormat="1" ht="24.2" customHeight="1">
      <c r="B219" s="31"/>
      <c r="C219" s="128" t="s">
        <v>302</v>
      </c>
      <c r="D219" s="128" t="s">
        <v>123</v>
      </c>
      <c r="E219" s="129" t="s">
        <v>303</v>
      </c>
      <c r="F219" s="130" t="s">
        <v>304</v>
      </c>
      <c r="G219" s="131" t="s">
        <v>126</v>
      </c>
      <c r="H219" s="132">
        <v>5.2</v>
      </c>
      <c r="I219" s="133"/>
      <c r="J219" s="134">
        <f>ROUND(I219*H219,2)</f>
        <v>0</v>
      </c>
      <c r="K219" s="135"/>
      <c r="L219" s="31"/>
      <c r="M219" s="136" t="s">
        <v>1</v>
      </c>
      <c r="N219" s="137" t="s">
        <v>42</v>
      </c>
      <c r="P219" s="138">
        <f>O219*H219</f>
        <v>0</v>
      </c>
      <c r="Q219" s="138">
        <v>0</v>
      </c>
      <c r="R219" s="138">
        <f>Q219*H219</f>
        <v>0</v>
      </c>
      <c r="S219" s="138">
        <v>0</v>
      </c>
      <c r="T219" s="139">
        <f>S219*H219</f>
        <v>0</v>
      </c>
      <c r="AR219" s="140" t="s">
        <v>127</v>
      </c>
      <c r="AT219" s="140" t="s">
        <v>123</v>
      </c>
      <c r="AU219" s="140" t="s">
        <v>87</v>
      </c>
      <c r="AY219" s="15" t="s">
        <v>121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5" t="s">
        <v>85</v>
      </c>
      <c r="BK219" s="141">
        <f>ROUND(I219*H219,2)</f>
        <v>0</v>
      </c>
      <c r="BL219" s="15" t="s">
        <v>127</v>
      </c>
      <c r="BM219" s="140" t="s">
        <v>305</v>
      </c>
    </row>
    <row r="220" spans="2:65" s="12" customFormat="1">
      <c r="B220" s="146"/>
      <c r="D220" s="142" t="s">
        <v>142</v>
      </c>
      <c r="E220" s="147" t="s">
        <v>1</v>
      </c>
      <c r="F220" s="148" t="s">
        <v>301</v>
      </c>
      <c r="H220" s="149">
        <v>5.2</v>
      </c>
      <c r="I220" s="150"/>
      <c r="L220" s="146"/>
      <c r="M220" s="151"/>
      <c r="T220" s="152"/>
      <c r="AT220" s="147" t="s">
        <v>142</v>
      </c>
      <c r="AU220" s="147" t="s">
        <v>87</v>
      </c>
      <c r="AV220" s="12" t="s">
        <v>87</v>
      </c>
      <c r="AW220" s="12" t="s">
        <v>34</v>
      </c>
      <c r="AX220" s="12" t="s">
        <v>85</v>
      </c>
      <c r="AY220" s="147" t="s">
        <v>121</v>
      </c>
    </row>
    <row r="221" spans="2:65" s="1" customFormat="1" ht="33" customHeight="1">
      <c r="B221" s="31"/>
      <c r="C221" s="128" t="s">
        <v>306</v>
      </c>
      <c r="D221" s="128" t="s">
        <v>123</v>
      </c>
      <c r="E221" s="129" t="s">
        <v>307</v>
      </c>
      <c r="F221" s="130" t="s">
        <v>308</v>
      </c>
      <c r="G221" s="131" t="s">
        <v>126</v>
      </c>
      <c r="H221" s="132">
        <v>23</v>
      </c>
      <c r="I221" s="133"/>
      <c r="J221" s="134">
        <f>ROUND(I221*H221,2)</f>
        <v>0</v>
      </c>
      <c r="K221" s="135"/>
      <c r="L221" s="31"/>
      <c r="M221" s="136" t="s">
        <v>1</v>
      </c>
      <c r="N221" s="137" t="s">
        <v>42</v>
      </c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AR221" s="140" t="s">
        <v>127</v>
      </c>
      <c r="AT221" s="140" t="s">
        <v>123</v>
      </c>
      <c r="AU221" s="140" t="s">
        <v>87</v>
      </c>
      <c r="AY221" s="15" t="s">
        <v>121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5" t="s">
        <v>85</v>
      </c>
      <c r="BK221" s="141">
        <f>ROUND(I221*H221,2)</f>
        <v>0</v>
      </c>
      <c r="BL221" s="15" t="s">
        <v>127</v>
      </c>
      <c r="BM221" s="140" t="s">
        <v>309</v>
      </c>
    </row>
    <row r="222" spans="2:65" s="12" customFormat="1">
      <c r="B222" s="146"/>
      <c r="D222" s="142" t="s">
        <v>142</v>
      </c>
      <c r="E222" s="147" t="s">
        <v>1</v>
      </c>
      <c r="F222" s="148" t="s">
        <v>296</v>
      </c>
      <c r="H222" s="149">
        <v>23</v>
      </c>
      <c r="I222" s="150"/>
      <c r="L222" s="146"/>
      <c r="M222" s="151"/>
      <c r="T222" s="152"/>
      <c r="AT222" s="147" t="s">
        <v>142</v>
      </c>
      <c r="AU222" s="147" t="s">
        <v>87</v>
      </c>
      <c r="AV222" s="12" t="s">
        <v>87</v>
      </c>
      <c r="AW222" s="12" t="s">
        <v>34</v>
      </c>
      <c r="AX222" s="12" t="s">
        <v>85</v>
      </c>
      <c r="AY222" s="147" t="s">
        <v>121</v>
      </c>
    </row>
    <row r="223" spans="2:65" s="1" customFormat="1" ht="24.2" customHeight="1">
      <c r="B223" s="31"/>
      <c r="C223" s="128" t="s">
        <v>310</v>
      </c>
      <c r="D223" s="128" t="s">
        <v>123</v>
      </c>
      <c r="E223" s="129" t="s">
        <v>311</v>
      </c>
      <c r="F223" s="130" t="s">
        <v>312</v>
      </c>
      <c r="G223" s="131" t="s">
        <v>126</v>
      </c>
      <c r="H223" s="132">
        <v>28.2</v>
      </c>
      <c r="I223" s="133"/>
      <c r="J223" s="134">
        <f>ROUND(I223*H223,2)</f>
        <v>0</v>
      </c>
      <c r="K223" s="135"/>
      <c r="L223" s="31"/>
      <c r="M223" s="136" t="s">
        <v>1</v>
      </c>
      <c r="N223" s="137" t="s">
        <v>42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127</v>
      </c>
      <c r="AT223" s="140" t="s">
        <v>123</v>
      </c>
      <c r="AU223" s="140" t="s">
        <v>87</v>
      </c>
      <c r="AY223" s="15" t="s">
        <v>121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5" t="s">
        <v>85</v>
      </c>
      <c r="BK223" s="141">
        <f>ROUND(I223*H223,2)</f>
        <v>0</v>
      </c>
      <c r="BL223" s="15" t="s">
        <v>127</v>
      </c>
      <c r="BM223" s="140" t="s">
        <v>313</v>
      </c>
    </row>
    <row r="224" spans="2:65" s="12" customFormat="1">
      <c r="B224" s="146"/>
      <c r="D224" s="142" t="s">
        <v>142</v>
      </c>
      <c r="E224" s="147" t="s">
        <v>1</v>
      </c>
      <c r="F224" s="148" t="s">
        <v>296</v>
      </c>
      <c r="H224" s="149">
        <v>23</v>
      </c>
      <c r="I224" s="150"/>
      <c r="L224" s="146"/>
      <c r="M224" s="151"/>
      <c r="T224" s="152"/>
      <c r="AT224" s="147" t="s">
        <v>142</v>
      </c>
      <c r="AU224" s="147" t="s">
        <v>87</v>
      </c>
      <c r="AV224" s="12" t="s">
        <v>87</v>
      </c>
      <c r="AW224" s="12" t="s">
        <v>34</v>
      </c>
      <c r="AX224" s="12" t="s">
        <v>77</v>
      </c>
      <c r="AY224" s="147" t="s">
        <v>121</v>
      </c>
    </row>
    <row r="225" spans="2:65" s="12" customFormat="1">
      <c r="B225" s="146"/>
      <c r="D225" s="142" t="s">
        <v>142</v>
      </c>
      <c r="E225" s="147" t="s">
        <v>1</v>
      </c>
      <c r="F225" s="148" t="s">
        <v>301</v>
      </c>
      <c r="H225" s="149">
        <v>5.2</v>
      </c>
      <c r="I225" s="150"/>
      <c r="L225" s="146"/>
      <c r="M225" s="151"/>
      <c r="T225" s="152"/>
      <c r="AT225" s="147" t="s">
        <v>142</v>
      </c>
      <c r="AU225" s="147" t="s">
        <v>87</v>
      </c>
      <c r="AV225" s="12" t="s">
        <v>87</v>
      </c>
      <c r="AW225" s="12" t="s">
        <v>34</v>
      </c>
      <c r="AX225" s="12" t="s">
        <v>77</v>
      </c>
      <c r="AY225" s="147" t="s">
        <v>121</v>
      </c>
    </row>
    <row r="226" spans="2:65" s="13" customFormat="1">
      <c r="B226" s="153"/>
      <c r="D226" s="142" t="s">
        <v>142</v>
      </c>
      <c r="E226" s="154" t="s">
        <v>1</v>
      </c>
      <c r="F226" s="155" t="s">
        <v>145</v>
      </c>
      <c r="H226" s="156">
        <v>28.2</v>
      </c>
      <c r="I226" s="157"/>
      <c r="L226" s="153"/>
      <c r="M226" s="158"/>
      <c r="T226" s="159"/>
      <c r="AT226" s="154" t="s">
        <v>142</v>
      </c>
      <c r="AU226" s="154" t="s">
        <v>87</v>
      </c>
      <c r="AV226" s="13" t="s">
        <v>127</v>
      </c>
      <c r="AW226" s="13" t="s">
        <v>34</v>
      </c>
      <c r="AX226" s="13" t="s">
        <v>85</v>
      </c>
      <c r="AY226" s="154" t="s">
        <v>121</v>
      </c>
    </row>
    <row r="227" spans="2:65" s="1" customFormat="1" ht="21.75" customHeight="1">
      <c r="B227" s="31"/>
      <c r="C227" s="128" t="s">
        <v>314</v>
      </c>
      <c r="D227" s="128" t="s">
        <v>123</v>
      </c>
      <c r="E227" s="129" t="s">
        <v>315</v>
      </c>
      <c r="F227" s="130" t="s">
        <v>316</v>
      </c>
      <c r="G227" s="131" t="s">
        <v>126</v>
      </c>
      <c r="H227" s="132">
        <v>23</v>
      </c>
      <c r="I227" s="133"/>
      <c r="J227" s="134">
        <f>ROUND(I227*H227,2)</f>
        <v>0</v>
      </c>
      <c r="K227" s="135"/>
      <c r="L227" s="31"/>
      <c r="M227" s="136" t="s">
        <v>1</v>
      </c>
      <c r="N227" s="137" t="s">
        <v>42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127</v>
      </c>
      <c r="AT227" s="140" t="s">
        <v>123</v>
      </c>
      <c r="AU227" s="140" t="s">
        <v>87</v>
      </c>
      <c r="AY227" s="15" t="s">
        <v>121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5" t="s">
        <v>85</v>
      </c>
      <c r="BK227" s="141">
        <f>ROUND(I227*H227,2)</f>
        <v>0</v>
      </c>
      <c r="BL227" s="15" t="s">
        <v>127</v>
      </c>
      <c r="BM227" s="140" t="s">
        <v>317</v>
      </c>
    </row>
    <row r="228" spans="2:65" s="12" customFormat="1">
      <c r="B228" s="146"/>
      <c r="D228" s="142" t="s">
        <v>142</v>
      </c>
      <c r="E228" s="147" t="s">
        <v>1</v>
      </c>
      <c r="F228" s="148" t="s">
        <v>296</v>
      </c>
      <c r="H228" s="149">
        <v>23</v>
      </c>
      <c r="I228" s="150"/>
      <c r="L228" s="146"/>
      <c r="M228" s="151"/>
      <c r="T228" s="152"/>
      <c r="AT228" s="147" t="s">
        <v>142</v>
      </c>
      <c r="AU228" s="147" t="s">
        <v>87</v>
      </c>
      <c r="AV228" s="12" t="s">
        <v>87</v>
      </c>
      <c r="AW228" s="12" t="s">
        <v>34</v>
      </c>
      <c r="AX228" s="12" t="s">
        <v>85</v>
      </c>
      <c r="AY228" s="147" t="s">
        <v>121</v>
      </c>
    </row>
    <row r="229" spans="2:65" s="1" customFormat="1" ht="24.2" customHeight="1">
      <c r="B229" s="31"/>
      <c r="C229" s="128" t="s">
        <v>318</v>
      </c>
      <c r="D229" s="128" t="s">
        <v>123</v>
      </c>
      <c r="E229" s="129" t="s">
        <v>319</v>
      </c>
      <c r="F229" s="130" t="s">
        <v>320</v>
      </c>
      <c r="G229" s="131" t="s">
        <v>126</v>
      </c>
      <c r="H229" s="132">
        <v>5.2</v>
      </c>
      <c r="I229" s="133"/>
      <c r="J229" s="134">
        <f>ROUND(I229*H229,2)</f>
        <v>0</v>
      </c>
      <c r="K229" s="135"/>
      <c r="L229" s="31"/>
      <c r="M229" s="136" t="s">
        <v>1</v>
      </c>
      <c r="N229" s="137" t="s">
        <v>42</v>
      </c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AR229" s="140" t="s">
        <v>127</v>
      </c>
      <c r="AT229" s="140" t="s">
        <v>123</v>
      </c>
      <c r="AU229" s="140" t="s">
        <v>87</v>
      </c>
      <c r="AY229" s="15" t="s">
        <v>121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5" t="s">
        <v>85</v>
      </c>
      <c r="BK229" s="141">
        <f>ROUND(I229*H229,2)</f>
        <v>0</v>
      </c>
      <c r="BL229" s="15" t="s">
        <v>127</v>
      </c>
      <c r="BM229" s="140" t="s">
        <v>321</v>
      </c>
    </row>
    <row r="230" spans="2:65" s="12" customFormat="1">
      <c r="B230" s="146"/>
      <c r="D230" s="142" t="s">
        <v>142</v>
      </c>
      <c r="E230" s="147" t="s">
        <v>1</v>
      </c>
      <c r="F230" s="148" t="s">
        <v>301</v>
      </c>
      <c r="H230" s="149">
        <v>5.2</v>
      </c>
      <c r="I230" s="150"/>
      <c r="L230" s="146"/>
      <c r="M230" s="151"/>
      <c r="T230" s="152"/>
      <c r="AT230" s="147" t="s">
        <v>142</v>
      </c>
      <c r="AU230" s="147" t="s">
        <v>87</v>
      </c>
      <c r="AV230" s="12" t="s">
        <v>87</v>
      </c>
      <c r="AW230" s="12" t="s">
        <v>34</v>
      </c>
      <c r="AX230" s="12" t="s">
        <v>85</v>
      </c>
      <c r="AY230" s="147" t="s">
        <v>121</v>
      </c>
    </row>
    <row r="231" spans="2:65" s="1" customFormat="1" ht="33" customHeight="1">
      <c r="B231" s="31"/>
      <c r="C231" s="128" t="s">
        <v>322</v>
      </c>
      <c r="D231" s="128" t="s">
        <v>123</v>
      </c>
      <c r="E231" s="129" t="s">
        <v>323</v>
      </c>
      <c r="F231" s="130" t="s">
        <v>324</v>
      </c>
      <c r="G231" s="131" t="s">
        <v>126</v>
      </c>
      <c r="H231" s="132">
        <v>23</v>
      </c>
      <c r="I231" s="133"/>
      <c r="J231" s="134">
        <f>ROUND(I231*H231,2)</f>
        <v>0</v>
      </c>
      <c r="K231" s="135"/>
      <c r="L231" s="31"/>
      <c r="M231" s="136" t="s">
        <v>1</v>
      </c>
      <c r="N231" s="137" t="s">
        <v>42</v>
      </c>
      <c r="P231" s="138">
        <f>O231*H231</f>
        <v>0</v>
      </c>
      <c r="Q231" s="138">
        <v>0</v>
      </c>
      <c r="R231" s="138">
        <f>Q231*H231</f>
        <v>0</v>
      </c>
      <c r="S231" s="138">
        <v>0</v>
      </c>
      <c r="T231" s="139">
        <f>S231*H231</f>
        <v>0</v>
      </c>
      <c r="AR231" s="140" t="s">
        <v>127</v>
      </c>
      <c r="AT231" s="140" t="s">
        <v>123</v>
      </c>
      <c r="AU231" s="140" t="s">
        <v>87</v>
      </c>
      <c r="AY231" s="15" t="s">
        <v>121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5" t="s">
        <v>85</v>
      </c>
      <c r="BK231" s="141">
        <f>ROUND(I231*H231,2)</f>
        <v>0</v>
      </c>
      <c r="BL231" s="15" t="s">
        <v>127</v>
      </c>
      <c r="BM231" s="140" t="s">
        <v>325</v>
      </c>
    </row>
    <row r="232" spans="2:65" s="12" customFormat="1">
      <c r="B232" s="146"/>
      <c r="D232" s="142" t="s">
        <v>142</v>
      </c>
      <c r="E232" s="147" t="s">
        <v>1</v>
      </c>
      <c r="F232" s="148" t="s">
        <v>296</v>
      </c>
      <c r="H232" s="149">
        <v>23</v>
      </c>
      <c r="I232" s="150"/>
      <c r="L232" s="146"/>
      <c r="M232" s="151"/>
      <c r="T232" s="152"/>
      <c r="AT232" s="147" t="s">
        <v>142</v>
      </c>
      <c r="AU232" s="147" t="s">
        <v>87</v>
      </c>
      <c r="AV232" s="12" t="s">
        <v>87</v>
      </c>
      <c r="AW232" s="12" t="s">
        <v>34</v>
      </c>
      <c r="AX232" s="12" t="s">
        <v>85</v>
      </c>
      <c r="AY232" s="147" t="s">
        <v>121</v>
      </c>
    </row>
    <row r="233" spans="2:65" s="1" customFormat="1" ht="21.75" customHeight="1">
      <c r="B233" s="31"/>
      <c r="C233" s="128" t="s">
        <v>326</v>
      </c>
      <c r="D233" s="128" t="s">
        <v>123</v>
      </c>
      <c r="E233" s="129" t="s">
        <v>327</v>
      </c>
      <c r="F233" s="130" t="s">
        <v>328</v>
      </c>
      <c r="G233" s="131" t="s">
        <v>126</v>
      </c>
      <c r="H233" s="132">
        <v>3.3</v>
      </c>
      <c r="I233" s="133"/>
      <c r="J233" s="134">
        <f>ROUND(I233*H233,2)</f>
        <v>0</v>
      </c>
      <c r="K233" s="135"/>
      <c r="L233" s="31"/>
      <c r="M233" s="136" t="s">
        <v>1</v>
      </c>
      <c r="N233" s="137" t="s">
        <v>42</v>
      </c>
      <c r="P233" s="138">
        <f>O233*H233</f>
        <v>0</v>
      </c>
      <c r="Q233" s="138">
        <v>0.10100000000000001</v>
      </c>
      <c r="R233" s="138">
        <f>Q233*H233</f>
        <v>0.33329999999999999</v>
      </c>
      <c r="S233" s="138">
        <v>0</v>
      </c>
      <c r="T233" s="139">
        <f>S233*H233</f>
        <v>0</v>
      </c>
      <c r="AR233" s="140" t="s">
        <v>127</v>
      </c>
      <c r="AT233" s="140" t="s">
        <v>123</v>
      </c>
      <c r="AU233" s="140" t="s">
        <v>87</v>
      </c>
      <c r="AY233" s="15" t="s">
        <v>121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5" t="s">
        <v>85</v>
      </c>
      <c r="BK233" s="141">
        <f>ROUND(I233*H233,2)</f>
        <v>0</v>
      </c>
      <c r="BL233" s="15" t="s">
        <v>127</v>
      </c>
      <c r="BM233" s="140" t="s">
        <v>329</v>
      </c>
    </row>
    <row r="234" spans="2:65" s="1" customFormat="1" ht="19.5">
      <c r="B234" s="31"/>
      <c r="D234" s="142" t="s">
        <v>137</v>
      </c>
      <c r="F234" s="143" t="s">
        <v>330</v>
      </c>
      <c r="I234" s="144"/>
      <c r="L234" s="31"/>
      <c r="M234" s="145"/>
      <c r="T234" s="55"/>
      <c r="AT234" s="15" t="s">
        <v>137</v>
      </c>
      <c r="AU234" s="15" t="s">
        <v>87</v>
      </c>
    </row>
    <row r="235" spans="2:65" s="11" customFormat="1" ht="22.9" customHeight="1">
      <c r="B235" s="116"/>
      <c r="D235" s="117" t="s">
        <v>76</v>
      </c>
      <c r="E235" s="126" t="s">
        <v>161</v>
      </c>
      <c r="F235" s="126" t="s">
        <v>331</v>
      </c>
      <c r="I235" s="119"/>
      <c r="J235" s="127">
        <f>BK235</f>
        <v>0</v>
      </c>
      <c r="L235" s="116"/>
      <c r="M235" s="121"/>
      <c r="P235" s="122">
        <f>SUM(P236:P322)</f>
        <v>0</v>
      </c>
      <c r="R235" s="122">
        <f>SUM(R236:R322)</f>
        <v>4.0786700000000007</v>
      </c>
      <c r="T235" s="123">
        <f>SUM(T236:T322)</f>
        <v>1.3199999999999998</v>
      </c>
      <c r="AR235" s="117" t="s">
        <v>85</v>
      </c>
      <c r="AT235" s="124" t="s">
        <v>76</v>
      </c>
      <c r="AU235" s="124" t="s">
        <v>85</v>
      </c>
      <c r="AY235" s="117" t="s">
        <v>121</v>
      </c>
      <c r="BK235" s="125">
        <f>SUM(BK236:BK322)</f>
        <v>0</v>
      </c>
    </row>
    <row r="236" spans="2:65" s="1" customFormat="1" ht="21.75" customHeight="1">
      <c r="B236" s="31"/>
      <c r="C236" s="128" t="s">
        <v>332</v>
      </c>
      <c r="D236" s="128" t="s">
        <v>123</v>
      </c>
      <c r="E236" s="129" t="s">
        <v>333</v>
      </c>
      <c r="F236" s="130" t="s">
        <v>334</v>
      </c>
      <c r="G236" s="131" t="s">
        <v>155</v>
      </c>
      <c r="H236" s="132">
        <v>30</v>
      </c>
      <c r="I236" s="133"/>
      <c r="J236" s="134">
        <f t="shared" ref="J236:J255" si="0">ROUND(I236*H236,2)</f>
        <v>0</v>
      </c>
      <c r="K236" s="135"/>
      <c r="L236" s="31"/>
      <c r="M236" s="136" t="s">
        <v>1</v>
      </c>
      <c r="N236" s="137" t="s">
        <v>42</v>
      </c>
      <c r="P236" s="138">
        <f t="shared" ref="P236:P255" si="1">O236*H236</f>
        <v>0</v>
      </c>
      <c r="Q236" s="138">
        <v>0</v>
      </c>
      <c r="R236" s="138">
        <f t="shared" ref="R236:R255" si="2">Q236*H236</f>
        <v>0</v>
      </c>
      <c r="S236" s="138">
        <v>4.3999999999999997E-2</v>
      </c>
      <c r="T236" s="139">
        <f t="shared" ref="T236:T255" si="3">S236*H236</f>
        <v>1.3199999999999998</v>
      </c>
      <c r="AR236" s="140" t="s">
        <v>127</v>
      </c>
      <c r="AT236" s="140" t="s">
        <v>123</v>
      </c>
      <c r="AU236" s="140" t="s">
        <v>87</v>
      </c>
      <c r="AY236" s="15" t="s">
        <v>121</v>
      </c>
      <c r="BE236" s="141">
        <f t="shared" ref="BE236:BE255" si="4">IF(N236="základní",J236,0)</f>
        <v>0</v>
      </c>
      <c r="BF236" s="141">
        <f t="shared" ref="BF236:BF255" si="5">IF(N236="snížená",J236,0)</f>
        <v>0</v>
      </c>
      <c r="BG236" s="141">
        <f t="shared" ref="BG236:BG255" si="6">IF(N236="zákl. přenesená",J236,0)</f>
        <v>0</v>
      </c>
      <c r="BH236" s="141">
        <f t="shared" ref="BH236:BH255" si="7">IF(N236="sníž. přenesená",J236,0)</f>
        <v>0</v>
      </c>
      <c r="BI236" s="141">
        <f t="shared" ref="BI236:BI255" si="8">IF(N236="nulová",J236,0)</f>
        <v>0</v>
      </c>
      <c r="BJ236" s="15" t="s">
        <v>85</v>
      </c>
      <c r="BK236" s="141">
        <f t="shared" ref="BK236:BK255" si="9">ROUND(I236*H236,2)</f>
        <v>0</v>
      </c>
      <c r="BL236" s="15" t="s">
        <v>127</v>
      </c>
      <c r="BM236" s="140" t="s">
        <v>335</v>
      </c>
    </row>
    <row r="237" spans="2:65" s="1" customFormat="1" ht="16.5" customHeight="1">
      <c r="B237" s="31"/>
      <c r="C237" s="128" t="s">
        <v>336</v>
      </c>
      <c r="D237" s="128" t="s">
        <v>123</v>
      </c>
      <c r="E237" s="129" t="s">
        <v>337</v>
      </c>
      <c r="F237" s="130" t="s">
        <v>338</v>
      </c>
      <c r="G237" s="131" t="s">
        <v>339</v>
      </c>
      <c r="H237" s="132">
        <v>2</v>
      </c>
      <c r="I237" s="133"/>
      <c r="J237" s="134">
        <f t="shared" si="0"/>
        <v>0</v>
      </c>
      <c r="K237" s="135"/>
      <c r="L237" s="31"/>
      <c r="M237" s="136" t="s">
        <v>1</v>
      </c>
      <c r="N237" s="137" t="s">
        <v>42</v>
      </c>
      <c r="P237" s="138">
        <f t="shared" si="1"/>
        <v>0</v>
      </c>
      <c r="Q237" s="138">
        <v>1.7099999999999999E-3</v>
      </c>
      <c r="R237" s="138">
        <f t="shared" si="2"/>
        <v>3.4199999999999999E-3</v>
      </c>
      <c r="S237" s="138">
        <v>0</v>
      </c>
      <c r="T237" s="139">
        <f t="shared" si="3"/>
        <v>0</v>
      </c>
      <c r="AR237" s="140" t="s">
        <v>127</v>
      </c>
      <c r="AT237" s="140" t="s">
        <v>123</v>
      </c>
      <c r="AU237" s="140" t="s">
        <v>87</v>
      </c>
      <c r="AY237" s="15" t="s">
        <v>121</v>
      </c>
      <c r="BE237" s="141">
        <f t="shared" si="4"/>
        <v>0</v>
      </c>
      <c r="BF237" s="141">
        <f t="shared" si="5"/>
        <v>0</v>
      </c>
      <c r="BG237" s="141">
        <f t="shared" si="6"/>
        <v>0</v>
      </c>
      <c r="BH237" s="141">
        <f t="shared" si="7"/>
        <v>0</v>
      </c>
      <c r="BI237" s="141">
        <f t="shared" si="8"/>
        <v>0</v>
      </c>
      <c r="BJ237" s="15" t="s">
        <v>85</v>
      </c>
      <c r="BK237" s="141">
        <f t="shared" si="9"/>
        <v>0</v>
      </c>
      <c r="BL237" s="15" t="s">
        <v>127</v>
      </c>
      <c r="BM237" s="140" t="s">
        <v>340</v>
      </c>
    </row>
    <row r="238" spans="2:65" s="1" customFormat="1" ht="24.2" customHeight="1">
      <c r="B238" s="31"/>
      <c r="C238" s="160" t="s">
        <v>341</v>
      </c>
      <c r="D238" s="160" t="s">
        <v>260</v>
      </c>
      <c r="E238" s="161" t="s">
        <v>342</v>
      </c>
      <c r="F238" s="162" t="s">
        <v>343</v>
      </c>
      <c r="G238" s="163" t="s">
        <v>339</v>
      </c>
      <c r="H238" s="164">
        <v>1</v>
      </c>
      <c r="I238" s="165"/>
      <c r="J238" s="166">
        <f t="shared" si="0"/>
        <v>0</v>
      </c>
      <c r="K238" s="167"/>
      <c r="L238" s="168"/>
      <c r="M238" s="169" t="s">
        <v>1</v>
      </c>
      <c r="N238" s="170" t="s">
        <v>42</v>
      </c>
      <c r="P238" s="138">
        <f t="shared" si="1"/>
        <v>0</v>
      </c>
      <c r="Q238" s="138">
        <v>8.6999999999999994E-3</v>
      </c>
      <c r="R238" s="138">
        <f t="shared" si="2"/>
        <v>8.6999999999999994E-3</v>
      </c>
      <c r="S238" s="138">
        <v>0</v>
      </c>
      <c r="T238" s="139">
        <f t="shared" si="3"/>
        <v>0</v>
      </c>
      <c r="AR238" s="140" t="s">
        <v>161</v>
      </c>
      <c r="AT238" s="140" t="s">
        <v>260</v>
      </c>
      <c r="AU238" s="140" t="s">
        <v>87</v>
      </c>
      <c r="AY238" s="15" t="s">
        <v>121</v>
      </c>
      <c r="BE238" s="141">
        <f t="shared" si="4"/>
        <v>0</v>
      </c>
      <c r="BF238" s="141">
        <f t="shared" si="5"/>
        <v>0</v>
      </c>
      <c r="BG238" s="141">
        <f t="shared" si="6"/>
        <v>0</v>
      </c>
      <c r="BH238" s="141">
        <f t="shared" si="7"/>
        <v>0</v>
      </c>
      <c r="BI238" s="141">
        <f t="shared" si="8"/>
        <v>0</v>
      </c>
      <c r="BJ238" s="15" t="s">
        <v>85</v>
      </c>
      <c r="BK238" s="141">
        <f t="shared" si="9"/>
        <v>0</v>
      </c>
      <c r="BL238" s="15" t="s">
        <v>127</v>
      </c>
      <c r="BM238" s="140" t="s">
        <v>344</v>
      </c>
    </row>
    <row r="239" spans="2:65" s="1" customFormat="1" ht="21.75" customHeight="1">
      <c r="B239" s="31"/>
      <c r="C239" s="160" t="s">
        <v>345</v>
      </c>
      <c r="D239" s="160" t="s">
        <v>260</v>
      </c>
      <c r="E239" s="161" t="s">
        <v>346</v>
      </c>
      <c r="F239" s="162" t="s">
        <v>347</v>
      </c>
      <c r="G239" s="163" t="s">
        <v>339</v>
      </c>
      <c r="H239" s="164">
        <v>1</v>
      </c>
      <c r="I239" s="165"/>
      <c r="J239" s="166">
        <f t="shared" si="0"/>
        <v>0</v>
      </c>
      <c r="K239" s="167"/>
      <c r="L239" s="168"/>
      <c r="M239" s="169" t="s">
        <v>1</v>
      </c>
      <c r="N239" s="170" t="s">
        <v>42</v>
      </c>
      <c r="P239" s="138">
        <f t="shared" si="1"/>
        <v>0</v>
      </c>
      <c r="Q239" s="138">
        <v>1.41E-2</v>
      </c>
      <c r="R239" s="138">
        <f t="shared" si="2"/>
        <v>1.41E-2</v>
      </c>
      <c r="S239" s="138">
        <v>0</v>
      </c>
      <c r="T239" s="139">
        <f t="shared" si="3"/>
        <v>0</v>
      </c>
      <c r="AR239" s="140" t="s">
        <v>161</v>
      </c>
      <c r="AT239" s="140" t="s">
        <v>260</v>
      </c>
      <c r="AU239" s="140" t="s">
        <v>87</v>
      </c>
      <c r="AY239" s="15" t="s">
        <v>121</v>
      </c>
      <c r="BE239" s="141">
        <f t="shared" si="4"/>
        <v>0</v>
      </c>
      <c r="BF239" s="141">
        <f t="shared" si="5"/>
        <v>0</v>
      </c>
      <c r="BG239" s="141">
        <f t="shared" si="6"/>
        <v>0</v>
      </c>
      <c r="BH239" s="141">
        <f t="shared" si="7"/>
        <v>0</v>
      </c>
      <c r="BI239" s="141">
        <f t="shared" si="8"/>
        <v>0</v>
      </c>
      <c r="BJ239" s="15" t="s">
        <v>85</v>
      </c>
      <c r="BK239" s="141">
        <f t="shared" si="9"/>
        <v>0</v>
      </c>
      <c r="BL239" s="15" t="s">
        <v>127</v>
      </c>
      <c r="BM239" s="140" t="s">
        <v>348</v>
      </c>
    </row>
    <row r="240" spans="2:65" s="1" customFormat="1" ht="16.5" customHeight="1">
      <c r="B240" s="31"/>
      <c r="C240" s="128" t="s">
        <v>349</v>
      </c>
      <c r="D240" s="128" t="s">
        <v>123</v>
      </c>
      <c r="E240" s="129" t="s">
        <v>350</v>
      </c>
      <c r="F240" s="130" t="s">
        <v>351</v>
      </c>
      <c r="G240" s="131" t="s">
        <v>339</v>
      </c>
      <c r="H240" s="132">
        <v>1</v>
      </c>
      <c r="I240" s="133"/>
      <c r="J240" s="134">
        <f t="shared" si="0"/>
        <v>0</v>
      </c>
      <c r="K240" s="135"/>
      <c r="L240" s="31"/>
      <c r="M240" s="136" t="s">
        <v>1</v>
      </c>
      <c r="N240" s="137" t="s">
        <v>42</v>
      </c>
      <c r="P240" s="138">
        <f t="shared" si="1"/>
        <v>0</v>
      </c>
      <c r="Q240" s="138">
        <v>0</v>
      </c>
      <c r="R240" s="138">
        <f t="shared" si="2"/>
        <v>0</v>
      </c>
      <c r="S240" s="138">
        <v>0</v>
      </c>
      <c r="T240" s="139">
        <f t="shared" si="3"/>
        <v>0</v>
      </c>
      <c r="AR240" s="140" t="s">
        <v>127</v>
      </c>
      <c r="AT240" s="140" t="s">
        <v>123</v>
      </c>
      <c r="AU240" s="140" t="s">
        <v>87</v>
      </c>
      <c r="AY240" s="15" t="s">
        <v>121</v>
      </c>
      <c r="BE240" s="141">
        <f t="shared" si="4"/>
        <v>0</v>
      </c>
      <c r="BF240" s="141">
        <f t="shared" si="5"/>
        <v>0</v>
      </c>
      <c r="BG240" s="141">
        <f t="shared" si="6"/>
        <v>0</v>
      </c>
      <c r="BH240" s="141">
        <f t="shared" si="7"/>
        <v>0</v>
      </c>
      <c r="BI240" s="141">
        <f t="shared" si="8"/>
        <v>0</v>
      </c>
      <c r="BJ240" s="15" t="s">
        <v>85</v>
      </c>
      <c r="BK240" s="141">
        <f t="shared" si="9"/>
        <v>0</v>
      </c>
      <c r="BL240" s="15" t="s">
        <v>127</v>
      </c>
      <c r="BM240" s="140" t="s">
        <v>352</v>
      </c>
    </row>
    <row r="241" spans="2:65" s="1" customFormat="1" ht="16.5" customHeight="1">
      <c r="B241" s="31"/>
      <c r="C241" s="160" t="s">
        <v>353</v>
      </c>
      <c r="D241" s="160" t="s">
        <v>260</v>
      </c>
      <c r="E241" s="161" t="s">
        <v>354</v>
      </c>
      <c r="F241" s="162" t="s">
        <v>355</v>
      </c>
      <c r="G241" s="163" t="s">
        <v>339</v>
      </c>
      <c r="H241" s="164">
        <v>1</v>
      </c>
      <c r="I241" s="165"/>
      <c r="J241" s="166">
        <f t="shared" si="0"/>
        <v>0</v>
      </c>
      <c r="K241" s="167"/>
      <c r="L241" s="168"/>
      <c r="M241" s="169" t="s">
        <v>1</v>
      </c>
      <c r="N241" s="170" t="s">
        <v>42</v>
      </c>
      <c r="P241" s="138">
        <f t="shared" si="1"/>
        <v>0</v>
      </c>
      <c r="Q241" s="138">
        <v>2.3599999999999999E-2</v>
      </c>
      <c r="R241" s="138">
        <f t="shared" si="2"/>
        <v>2.3599999999999999E-2</v>
      </c>
      <c r="S241" s="138">
        <v>0</v>
      </c>
      <c r="T241" s="139">
        <f t="shared" si="3"/>
        <v>0</v>
      </c>
      <c r="AR241" s="140" t="s">
        <v>161</v>
      </c>
      <c r="AT241" s="140" t="s">
        <v>260</v>
      </c>
      <c r="AU241" s="140" t="s">
        <v>87</v>
      </c>
      <c r="AY241" s="15" t="s">
        <v>121</v>
      </c>
      <c r="BE241" s="141">
        <f t="shared" si="4"/>
        <v>0</v>
      </c>
      <c r="BF241" s="141">
        <f t="shared" si="5"/>
        <v>0</v>
      </c>
      <c r="BG241" s="141">
        <f t="shared" si="6"/>
        <v>0</v>
      </c>
      <c r="BH241" s="141">
        <f t="shared" si="7"/>
        <v>0</v>
      </c>
      <c r="BI241" s="141">
        <f t="shared" si="8"/>
        <v>0</v>
      </c>
      <c r="BJ241" s="15" t="s">
        <v>85</v>
      </c>
      <c r="BK241" s="141">
        <f t="shared" si="9"/>
        <v>0</v>
      </c>
      <c r="BL241" s="15" t="s">
        <v>127</v>
      </c>
      <c r="BM241" s="140" t="s">
        <v>356</v>
      </c>
    </row>
    <row r="242" spans="2:65" s="1" customFormat="1" ht="24.2" customHeight="1">
      <c r="B242" s="31"/>
      <c r="C242" s="128" t="s">
        <v>357</v>
      </c>
      <c r="D242" s="128" t="s">
        <v>123</v>
      </c>
      <c r="E242" s="129" t="s">
        <v>358</v>
      </c>
      <c r="F242" s="130" t="s">
        <v>359</v>
      </c>
      <c r="G242" s="131" t="s">
        <v>339</v>
      </c>
      <c r="H242" s="132">
        <v>12</v>
      </c>
      <c r="I242" s="133"/>
      <c r="J242" s="134">
        <f t="shared" si="0"/>
        <v>0</v>
      </c>
      <c r="K242" s="135"/>
      <c r="L242" s="31"/>
      <c r="M242" s="136" t="s">
        <v>1</v>
      </c>
      <c r="N242" s="137" t="s">
        <v>42</v>
      </c>
      <c r="P242" s="138">
        <f t="shared" si="1"/>
        <v>0</v>
      </c>
      <c r="Q242" s="138">
        <v>2.82E-3</v>
      </c>
      <c r="R242" s="138">
        <f t="shared" si="2"/>
        <v>3.3840000000000002E-2</v>
      </c>
      <c r="S242" s="138">
        <v>0</v>
      </c>
      <c r="T242" s="139">
        <f t="shared" si="3"/>
        <v>0</v>
      </c>
      <c r="AR242" s="140" t="s">
        <v>127</v>
      </c>
      <c r="AT242" s="140" t="s">
        <v>123</v>
      </c>
      <c r="AU242" s="140" t="s">
        <v>87</v>
      </c>
      <c r="AY242" s="15" t="s">
        <v>121</v>
      </c>
      <c r="BE242" s="141">
        <f t="shared" si="4"/>
        <v>0</v>
      </c>
      <c r="BF242" s="141">
        <f t="shared" si="5"/>
        <v>0</v>
      </c>
      <c r="BG242" s="141">
        <f t="shared" si="6"/>
        <v>0</v>
      </c>
      <c r="BH242" s="141">
        <f t="shared" si="7"/>
        <v>0</v>
      </c>
      <c r="BI242" s="141">
        <f t="shared" si="8"/>
        <v>0</v>
      </c>
      <c r="BJ242" s="15" t="s">
        <v>85</v>
      </c>
      <c r="BK242" s="141">
        <f t="shared" si="9"/>
        <v>0</v>
      </c>
      <c r="BL242" s="15" t="s">
        <v>127</v>
      </c>
      <c r="BM242" s="140" t="s">
        <v>360</v>
      </c>
    </row>
    <row r="243" spans="2:65" s="1" customFormat="1" ht="33" customHeight="1">
      <c r="B243" s="31"/>
      <c r="C243" s="160" t="s">
        <v>361</v>
      </c>
      <c r="D243" s="160" t="s">
        <v>260</v>
      </c>
      <c r="E243" s="161" t="s">
        <v>362</v>
      </c>
      <c r="F243" s="162" t="s">
        <v>363</v>
      </c>
      <c r="G243" s="163" t="s">
        <v>339</v>
      </c>
      <c r="H243" s="164">
        <v>2</v>
      </c>
      <c r="I243" s="165"/>
      <c r="J243" s="166">
        <f t="shared" si="0"/>
        <v>0</v>
      </c>
      <c r="K243" s="167"/>
      <c r="L243" s="168"/>
      <c r="M243" s="169" t="s">
        <v>1</v>
      </c>
      <c r="N243" s="170" t="s">
        <v>42</v>
      </c>
      <c r="P243" s="138">
        <f t="shared" si="1"/>
        <v>0</v>
      </c>
      <c r="Q243" s="138">
        <v>8.6999999999999994E-2</v>
      </c>
      <c r="R243" s="138">
        <f t="shared" si="2"/>
        <v>0.17399999999999999</v>
      </c>
      <c r="S243" s="138">
        <v>0</v>
      </c>
      <c r="T243" s="139">
        <f t="shared" si="3"/>
        <v>0</v>
      </c>
      <c r="AR243" s="140" t="s">
        <v>161</v>
      </c>
      <c r="AT243" s="140" t="s">
        <v>260</v>
      </c>
      <c r="AU243" s="140" t="s">
        <v>87</v>
      </c>
      <c r="AY243" s="15" t="s">
        <v>121</v>
      </c>
      <c r="BE243" s="141">
        <f t="shared" si="4"/>
        <v>0</v>
      </c>
      <c r="BF243" s="141">
        <f t="shared" si="5"/>
        <v>0</v>
      </c>
      <c r="BG243" s="141">
        <f t="shared" si="6"/>
        <v>0</v>
      </c>
      <c r="BH243" s="141">
        <f t="shared" si="7"/>
        <v>0</v>
      </c>
      <c r="BI243" s="141">
        <f t="shared" si="8"/>
        <v>0</v>
      </c>
      <c r="BJ243" s="15" t="s">
        <v>85</v>
      </c>
      <c r="BK243" s="141">
        <f t="shared" si="9"/>
        <v>0</v>
      </c>
      <c r="BL243" s="15" t="s">
        <v>127</v>
      </c>
      <c r="BM243" s="140" t="s">
        <v>364</v>
      </c>
    </row>
    <row r="244" spans="2:65" s="1" customFormat="1" ht="33" customHeight="1">
      <c r="B244" s="31"/>
      <c r="C244" s="160" t="s">
        <v>365</v>
      </c>
      <c r="D244" s="160" t="s">
        <v>260</v>
      </c>
      <c r="E244" s="161" t="s">
        <v>366</v>
      </c>
      <c r="F244" s="162" t="s">
        <v>367</v>
      </c>
      <c r="G244" s="163" t="s">
        <v>339</v>
      </c>
      <c r="H244" s="164">
        <v>2</v>
      </c>
      <c r="I244" s="165"/>
      <c r="J244" s="166">
        <f t="shared" si="0"/>
        <v>0</v>
      </c>
      <c r="K244" s="167"/>
      <c r="L244" s="168"/>
      <c r="M244" s="169" t="s">
        <v>1</v>
      </c>
      <c r="N244" s="170" t="s">
        <v>42</v>
      </c>
      <c r="P244" s="138">
        <f t="shared" si="1"/>
        <v>0</v>
      </c>
      <c r="Q244" s="138">
        <v>2.5000000000000001E-2</v>
      </c>
      <c r="R244" s="138">
        <f t="shared" si="2"/>
        <v>0.05</v>
      </c>
      <c r="S244" s="138">
        <v>0</v>
      </c>
      <c r="T244" s="139">
        <f t="shared" si="3"/>
        <v>0</v>
      </c>
      <c r="AR244" s="140" t="s">
        <v>161</v>
      </c>
      <c r="AT244" s="140" t="s">
        <v>260</v>
      </c>
      <c r="AU244" s="140" t="s">
        <v>87</v>
      </c>
      <c r="AY244" s="15" t="s">
        <v>121</v>
      </c>
      <c r="BE244" s="141">
        <f t="shared" si="4"/>
        <v>0</v>
      </c>
      <c r="BF244" s="141">
        <f t="shared" si="5"/>
        <v>0</v>
      </c>
      <c r="BG244" s="141">
        <f t="shared" si="6"/>
        <v>0</v>
      </c>
      <c r="BH244" s="141">
        <f t="shared" si="7"/>
        <v>0</v>
      </c>
      <c r="BI244" s="141">
        <f t="shared" si="8"/>
        <v>0</v>
      </c>
      <c r="BJ244" s="15" t="s">
        <v>85</v>
      </c>
      <c r="BK244" s="141">
        <f t="shared" si="9"/>
        <v>0</v>
      </c>
      <c r="BL244" s="15" t="s">
        <v>127</v>
      </c>
      <c r="BM244" s="140" t="s">
        <v>368</v>
      </c>
    </row>
    <row r="245" spans="2:65" s="1" customFormat="1" ht="24.2" customHeight="1">
      <c r="B245" s="31"/>
      <c r="C245" s="160" t="s">
        <v>369</v>
      </c>
      <c r="D245" s="160" t="s">
        <v>260</v>
      </c>
      <c r="E245" s="161" t="s">
        <v>370</v>
      </c>
      <c r="F245" s="162" t="s">
        <v>371</v>
      </c>
      <c r="G245" s="163" t="s">
        <v>339</v>
      </c>
      <c r="H245" s="164">
        <v>1</v>
      </c>
      <c r="I245" s="165"/>
      <c r="J245" s="166">
        <f t="shared" si="0"/>
        <v>0</v>
      </c>
      <c r="K245" s="167"/>
      <c r="L245" s="168"/>
      <c r="M245" s="169" t="s">
        <v>1</v>
      </c>
      <c r="N245" s="170" t="s">
        <v>42</v>
      </c>
      <c r="P245" s="138">
        <f t="shared" si="1"/>
        <v>0</v>
      </c>
      <c r="Q245" s="138">
        <v>1.4E-2</v>
      </c>
      <c r="R245" s="138">
        <f t="shared" si="2"/>
        <v>1.4E-2</v>
      </c>
      <c r="S245" s="138">
        <v>0</v>
      </c>
      <c r="T245" s="139">
        <f t="shared" si="3"/>
        <v>0</v>
      </c>
      <c r="AR245" s="140" t="s">
        <v>161</v>
      </c>
      <c r="AT245" s="140" t="s">
        <v>260</v>
      </c>
      <c r="AU245" s="140" t="s">
        <v>87</v>
      </c>
      <c r="AY245" s="15" t="s">
        <v>121</v>
      </c>
      <c r="BE245" s="141">
        <f t="shared" si="4"/>
        <v>0</v>
      </c>
      <c r="BF245" s="141">
        <f t="shared" si="5"/>
        <v>0</v>
      </c>
      <c r="BG245" s="141">
        <f t="shared" si="6"/>
        <v>0</v>
      </c>
      <c r="BH245" s="141">
        <f t="shared" si="7"/>
        <v>0</v>
      </c>
      <c r="BI245" s="141">
        <f t="shared" si="8"/>
        <v>0</v>
      </c>
      <c r="BJ245" s="15" t="s">
        <v>85</v>
      </c>
      <c r="BK245" s="141">
        <f t="shared" si="9"/>
        <v>0</v>
      </c>
      <c r="BL245" s="15" t="s">
        <v>127</v>
      </c>
      <c r="BM245" s="140" t="s">
        <v>372</v>
      </c>
    </row>
    <row r="246" spans="2:65" s="1" customFormat="1" ht="24.2" customHeight="1">
      <c r="B246" s="31"/>
      <c r="C246" s="160" t="s">
        <v>373</v>
      </c>
      <c r="D246" s="160" t="s">
        <v>260</v>
      </c>
      <c r="E246" s="161" t="s">
        <v>374</v>
      </c>
      <c r="F246" s="162" t="s">
        <v>375</v>
      </c>
      <c r="G246" s="163" t="s">
        <v>339</v>
      </c>
      <c r="H246" s="164">
        <v>7</v>
      </c>
      <c r="I246" s="165"/>
      <c r="J246" s="166">
        <f t="shared" si="0"/>
        <v>0</v>
      </c>
      <c r="K246" s="167"/>
      <c r="L246" s="168"/>
      <c r="M246" s="169" t="s">
        <v>1</v>
      </c>
      <c r="N246" s="170" t="s">
        <v>42</v>
      </c>
      <c r="P246" s="138">
        <f t="shared" si="1"/>
        <v>0</v>
      </c>
      <c r="Q246" s="138">
        <v>1.4E-2</v>
      </c>
      <c r="R246" s="138">
        <f t="shared" si="2"/>
        <v>9.8000000000000004E-2</v>
      </c>
      <c r="S246" s="138">
        <v>0</v>
      </c>
      <c r="T246" s="139">
        <f t="shared" si="3"/>
        <v>0</v>
      </c>
      <c r="AR246" s="140" t="s">
        <v>161</v>
      </c>
      <c r="AT246" s="140" t="s">
        <v>260</v>
      </c>
      <c r="AU246" s="140" t="s">
        <v>87</v>
      </c>
      <c r="AY246" s="15" t="s">
        <v>121</v>
      </c>
      <c r="BE246" s="141">
        <f t="shared" si="4"/>
        <v>0</v>
      </c>
      <c r="BF246" s="141">
        <f t="shared" si="5"/>
        <v>0</v>
      </c>
      <c r="BG246" s="141">
        <f t="shared" si="6"/>
        <v>0</v>
      </c>
      <c r="BH246" s="141">
        <f t="shared" si="7"/>
        <v>0</v>
      </c>
      <c r="BI246" s="141">
        <f t="shared" si="8"/>
        <v>0</v>
      </c>
      <c r="BJ246" s="15" t="s">
        <v>85</v>
      </c>
      <c r="BK246" s="141">
        <f t="shared" si="9"/>
        <v>0</v>
      </c>
      <c r="BL246" s="15" t="s">
        <v>127</v>
      </c>
      <c r="BM246" s="140" t="s">
        <v>376</v>
      </c>
    </row>
    <row r="247" spans="2:65" s="1" customFormat="1" ht="16.5" customHeight="1">
      <c r="B247" s="31"/>
      <c r="C247" s="128" t="s">
        <v>377</v>
      </c>
      <c r="D247" s="128" t="s">
        <v>123</v>
      </c>
      <c r="E247" s="129" t="s">
        <v>378</v>
      </c>
      <c r="F247" s="130" t="s">
        <v>379</v>
      </c>
      <c r="G247" s="131" t="s">
        <v>339</v>
      </c>
      <c r="H247" s="132">
        <v>6</v>
      </c>
      <c r="I247" s="133"/>
      <c r="J247" s="134">
        <f t="shared" si="0"/>
        <v>0</v>
      </c>
      <c r="K247" s="135"/>
      <c r="L247" s="31"/>
      <c r="M247" s="136" t="s">
        <v>1</v>
      </c>
      <c r="N247" s="137" t="s">
        <v>42</v>
      </c>
      <c r="P247" s="138">
        <f t="shared" si="1"/>
        <v>0</v>
      </c>
      <c r="Q247" s="138">
        <v>0</v>
      </c>
      <c r="R247" s="138">
        <f t="shared" si="2"/>
        <v>0</v>
      </c>
      <c r="S247" s="138">
        <v>0</v>
      </c>
      <c r="T247" s="139">
        <f t="shared" si="3"/>
        <v>0</v>
      </c>
      <c r="AR247" s="140" t="s">
        <v>127</v>
      </c>
      <c r="AT247" s="140" t="s">
        <v>123</v>
      </c>
      <c r="AU247" s="140" t="s">
        <v>87</v>
      </c>
      <c r="AY247" s="15" t="s">
        <v>121</v>
      </c>
      <c r="BE247" s="141">
        <f t="shared" si="4"/>
        <v>0</v>
      </c>
      <c r="BF247" s="141">
        <f t="shared" si="5"/>
        <v>0</v>
      </c>
      <c r="BG247" s="141">
        <f t="shared" si="6"/>
        <v>0</v>
      </c>
      <c r="BH247" s="141">
        <f t="shared" si="7"/>
        <v>0</v>
      </c>
      <c r="BI247" s="141">
        <f t="shared" si="8"/>
        <v>0</v>
      </c>
      <c r="BJ247" s="15" t="s">
        <v>85</v>
      </c>
      <c r="BK247" s="141">
        <f t="shared" si="9"/>
        <v>0</v>
      </c>
      <c r="BL247" s="15" t="s">
        <v>127</v>
      </c>
      <c r="BM247" s="140" t="s">
        <v>380</v>
      </c>
    </row>
    <row r="248" spans="2:65" s="1" customFormat="1" ht="24.2" customHeight="1">
      <c r="B248" s="31"/>
      <c r="C248" s="160" t="s">
        <v>381</v>
      </c>
      <c r="D248" s="160" t="s">
        <v>260</v>
      </c>
      <c r="E248" s="161" t="s">
        <v>382</v>
      </c>
      <c r="F248" s="162" t="s">
        <v>383</v>
      </c>
      <c r="G248" s="163" t="s">
        <v>339</v>
      </c>
      <c r="H248" s="164">
        <v>1</v>
      </c>
      <c r="I248" s="165"/>
      <c r="J248" s="166">
        <f t="shared" si="0"/>
        <v>0</v>
      </c>
      <c r="K248" s="167"/>
      <c r="L248" s="168"/>
      <c r="M248" s="169" t="s">
        <v>1</v>
      </c>
      <c r="N248" s="170" t="s">
        <v>42</v>
      </c>
      <c r="P248" s="138">
        <f t="shared" si="1"/>
        <v>0</v>
      </c>
      <c r="Q248" s="138">
        <v>2.12E-2</v>
      </c>
      <c r="R248" s="138">
        <f t="shared" si="2"/>
        <v>2.12E-2</v>
      </c>
      <c r="S248" s="138">
        <v>0</v>
      </c>
      <c r="T248" s="139">
        <f t="shared" si="3"/>
        <v>0</v>
      </c>
      <c r="AR248" s="140" t="s">
        <v>161</v>
      </c>
      <c r="AT248" s="140" t="s">
        <v>260</v>
      </c>
      <c r="AU248" s="140" t="s">
        <v>87</v>
      </c>
      <c r="AY248" s="15" t="s">
        <v>121</v>
      </c>
      <c r="BE248" s="141">
        <f t="shared" si="4"/>
        <v>0</v>
      </c>
      <c r="BF248" s="141">
        <f t="shared" si="5"/>
        <v>0</v>
      </c>
      <c r="BG248" s="141">
        <f t="shared" si="6"/>
        <v>0</v>
      </c>
      <c r="BH248" s="141">
        <f t="shared" si="7"/>
        <v>0</v>
      </c>
      <c r="BI248" s="141">
        <f t="shared" si="8"/>
        <v>0</v>
      </c>
      <c r="BJ248" s="15" t="s">
        <v>85</v>
      </c>
      <c r="BK248" s="141">
        <f t="shared" si="9"/>
        <v>0</v>
      </c>
      <c r="BL248" s="15" t="s">
        <v>127</v>
      </c>
      <c r="BM248" s="140" t="s">
        <v>384</v>
      </c>
    </row>
    <row r="249" spans="2:65" s="1" customFormat="1" ht="24.2" customHeight="1">
      <c r="B249" s="31"/>
      <c r="C249" s="160" t="s">
        <v>385</v>
      </c>
      <c r="D249" s="160" t="s">
        <v>260</v>
      </c>
      <c r="E249" s="161" t="s">
        <v>386</v>
      </c>
      <c r="F249" s="162" t="s">
        <v>387</v>
      </c>
      <c r="G249" s="163" t="s">
        <v>339</v>
      </c>
      <c r="H249" s="164">
        <v>3</v>
      </c>
      <c r="I249" s="165"/>
      <c r="J249" s="166">
        <f t="shared" si="0"/>
        <v>0</v>
      </c>
      <c r="K249" s="167"/>
      <c r="L249" s="168"/>
      <c r="M249" s="169" t="s">
        <v>1</v>
      </c>
      <c r="N249" s="170" t="s">
        <v>42</v>
      </c>
      <c r="P249" s="138">
        <f t="shared" si="1"/>
        <v>0</v>
      </c>
      <c r="Q249" s="138">
        <v>2.8000000000000001E-2</v>
      </c>
      <c r="R249" s="138">
        <f t="shared" si="2"/>
        <v>8.4000000000000005E-2</v>
      </c>
      <c r="S249" s="138">
        <v>0</v>
      </c>
      <c r="T249" s="139">
        <f t="shared" si="3"/>
        <v>0</v>
      </c>
      <c r="AR249" s="140" t="s">
        <v>161</v>
      </c>
      <c r="AT249" s="140" t="s">
        <v>260</v>
      </c>
      <c r="AU249" s="140" t="s">
        <v>87</v>
      </c>
      <c r="AY249" s="15" t="s">
        <v>121</v>
      </c>
      <c r="BE249" s="141">
        <f t="shared" si="4"/>
        <v>0</v>
      </c>
      <c r="BF249" s="141">
        <f t="shared" si="5"/>
        <v>0</v>
      </c>
      <c r="BG249" s="141">
        <f t="shared" si="6"/>
        <v>0</v>
      </c>
      <c r="BH249" s="141">
        <f t="shared" si="7"/>
        <v>0</v>
      </c>
      <c r="BI249" s="141">
        <f t="shared" si="8"/>
        <v>0</v>
      </c>
      <c r="BJ249" s="15" t="s">
        <v>85</v>
      </c>
      <c r="BK249" s="141">
        <f t="shared" si="9"/>
        <v>0</v>
      </c>
      <c r="BL249" s="15" t="s">
        <v>127</v>
      </c>
      <c r="BM249" s="140" t="s">
        <v>388</v>
      </c>
    </row>
    <row r="250" spans="2:65" s="1" customFormat="1" ht="24.2" customHeight="1">
      <c r="B250" s="31"/>
      <c r="C250" s="160" t="s">
        <v>389</v>
      </c>
      <c r="D250" s="160" t="s">
        <v>260</v>
      </c>
      <c r="E250" s="161" t="s">
        <v>390</v>
      </c>
      <c r="F250" s="162" t="s">
        <v>391</v>
      </c>
      <c r="G250" s="163" t="s">
        <v>339</v>
      </c>
      <c r="H250" s="164">
        <v>1</v>
      </c>
      <c r="I250" s="165"/>
      <c r="J250" s="166">
        <f t="shared" si="0"/>
        <v>0</v>
      </c>
      <c r="K250" s="167"/>
      <c r="L250" s="168"/>
      <c r="M250" s="169" t="s">
        <v>1</v>
      </c>
      <c r="N250" s="170" t="s">
        <v>42</v>
      </c>
      <c r="P250" s="138">
        <f t="shared" si="1"/>
        <v>0</v>
      </c>
      <c r="Q250" s="138">
        <v>3.95E-2</v>
      </c>
      <c r="R250" s="138">
        <f t="shared" si="2"/>
        <v>3.95E-2</v>
      </c>
      <c r="S250" s="138">
        <v>0</v>
      </c>
      <c r="T250" s="139">
        <f t="shared" si="3"/>
        <v>0</v>
      </c>
      <c r="AR250" s="140" t="s">
        <v>161</v>
      </c>
      <c r="AT250" s="140" t="s">
        <v>260</v>
      </c>
      <c r="AU250" s="140" t="s">
        <v>87</v>
      </c>
      <c r="AY250" s="15" t="s">
        <v>121</v>
      </c>
      <c r="BE250" s="141">
        <f t="shared" si="4"/>
        <v>0</v>
      </c>
      <c r="BF250" s="141">
        <f t="shared" si="5"/>
        <v>0</v>
      </c>
      <c r="BG250" s="141">
        <f t="shared" si="6"/>
        <v>0</v>
      </c>
      <c r="BH250" s="141">
        <f t="shared" si="7"/>
        <v>0</v>
      </c>
      <c r="BI250" s="141">
        <f t="shared" si="8"/>
        <v>0</v>
      </c>
      <c r="BJ250" s="15" t="s">
        <v>85</v>
      </c>
      <c r="BK250" s="141">
        <f t="shared" si="9"/>
        <v>0</v>
      </c>
      <c r="BL250" s="15" t="s">
        <v>127</v>
      </c>
      <c r="BM250" s="140" t="s">
        <v>392</v>
      </c>
    </row>
    <row r="251" spans="2:65" s="1" customFormat="1" ht="24.2" customHeight="1">
      <c r="B251" s="31"/>
      <c r="C251" s="160" t="s">
        <v>393</v>
      </c>
      <c r="D251" s="160" t="s">
        <v>260</v>
      </c>
      <c r="E251" s="161" t="s">
        <v>394</v>
      </c>
      <c r="F251" s="162" t="s">
        <v>395</v>
      </c>
      <c r="G251" s="163" t="s">
        <v>339</v>
      </c>
      <c r="H251" s="164">
        <v>1</v>
      </c>
      <c r="I251" s="165"/>
      <c r="J251" s="166">
        <f t="shared" si="0"/>
        <v>0</v>
      </c>
      <c r="K251" s="167"/>
      <c r="L251" s="168"/>
      <c r="M251" s="169" t="s">
        <v>1</v>
      </c>
      <c r="N251" s="170" t="s">
        <v>42</v>
      </c>
      <c r="P251" s="138">
        <f t="shared" si="1"/>
        <v>0</v>
      </c>
      <c r="Q251" s="138">
        <v>5.6000000000000001E-2</v>
      </c>
      <c r="R251" s="138">
        <f t="shared" si="2"/>
        <v>5.6000000000000001E-2</v>
      </c>
      <c r="S251" s="138">
        <v>0</v>
      </c>
      <c r="T251" s="139">
        <f t="shared" si="3"/>
        <v>0</v>
      </c>
      <c r="AR251" s="140" t="s">
        <v>161</v>
      </c>
      <c r="AT251" s="140" t="s">
        <v>260</v>
      </c>
      <c r="AU251" s="140" t="s">
        <v>87</v>
      </c>
      <c r="AY251" s="15" t="s">
        <v>121</v>
      </c>
      <c r="BE251" s="141">
        <f t="shared" si="4"/>
        <v>0</v>
      </c>
      <c r="BF251" s="141">
        <f t="shared" si="5"/>
        <v>0</v>
      </c>
      <c r="BG251" s="141">
        <f t="shared" si="6"/>
        <v>0</v>
      </c>
      <c r="BH251" s="141">
        <f t="shared" si="7"/>
        <v>0</v>
      </c>
      <c r="BI251" s="141">
        <f t="shared" si="8"/>
        <v>0</v>
      </c>
      <c r="BJ251" s="15" t="s">
        <v>85</v>
      </c>
      <c r="BK251" s="141">
        <f t="shared" si="9"/>
        <v>0</v>
      </c>
      <c r="BL251" s="15" t="s">
        <v>127</v>
      </c>
      <c r="BM251" s="140" t="s">
        <v>396</v>
      </c>
    </row>
    <row r="252" spans="2:65" s="1" customFormat="1" ht="16.5" customHeight="1">
      <c r="B252" s="31"/>
      <c r="C252" s="128" t="s">
        <v>397</v>
      </c>
      <c r="D252" s="128" t="s">
        <v>123</v>
      </c>
      <c r="E252" s="129" t="s">
        <v>398</v>
      </c>
      <c r="F252" s="130" t="s">
        <v>399</v>
      </c>
      <c r="G252" s="131" t="s">
        <v>339</v>
      </c>
      <c r="H252" s="132">
        <v>1</v>
      </c>
      <c r="I252" s="133"/>
      <c r="J252" s="134">
        <f t="shared" si="0"/>
        <v>0</v>
      </c>
      <c r="K252" s="135"/>
      <c r="L252" s="31"/>
      <c r="M252" s="136" t="s">
        <v>1</v>
      </c>
      <c r="N252" s="137" t="s">
        <v>42</v>
      </c>
      <c r="P252" s="138">
        <f t="shared" si="1"/>
        <v>0</v>
      </c>
      <c r="Q252" s="138">
        <v>3.6600000000000001E-3</v>
      </c>
      <c r="R252" s="138">
        <f t="shared" si="2"/>
        <v>3.6600000000000001E-3</v>
      </c>
      <c r="S252" s="138">
        <v>0</v>
      </c>
      <c r="T252" s="139">
        <f t="shared" si="3"/>
        <v>0</v>
      </c>
      <c r="AR252" s="140" t="s">
        <v>127</v>
      </c>
      <c r="AT252" s="140" t="s">
        <v>123</v>
      </c>
      <c r="AU252" s="140" t="s">
        <v>87</v>
      </c>
      <c r="AY252" s="15" t="s">
        <v>121</v>
      </c>
      <c r="BE252" s="141">
        <f t="shared" si="4"/>
        <v>0</v>
      </c>
      <c r="BF252" s="141">
        <f t="shared" si="5"/>
        <v>0</v>
      </c>
      <c r="BG252" s="141">
        <f t="shared" si="6"/>
        <v>0</v>
      </c>
      <c r="BH252" s="141">
        <f t="shared" si="7"/>
        <v>0</v>
      </c>
      <c r="BI252" s="141">
        <f t="shared" si="8"/>
        <v>0</v>
      </c>
      <c r="BJ252" s="15" t="s">
        <v>85</v>
      </c>
      <c r="BK252" s="141">
        <f t="shared" si="9"/>
        <v>0</v>
      </c>
      <c r="BL252" s="15" t="s">
        <v>127</v>
      </c>
      <c r="BM252" s="140" t="s">
        <v>400</v>
      </c>
    </row>
    <row r="253" spans="2:65" s="1" customFormat="1" ht="24.2" customHeight="1">
      <c r="B253" s="31"/>
      <c r="C253" s="160" t="s">
        <v>401</v>
      </c>
      <c r="D253" s="160" t="s">
        <v>260</v>
      </c>
      <c r="E253" s="161" t="s">
        <v>402</v>
      </c>
      <c r="F253" s="162" t="s">
        <v>403</v>
      </c>
      <c r="G253" s="163" t="s">
        <v>339</v>
      </c>
      <c r="H253" s="164">
        <v>1</v>
      </c>
      <c r="I253" s="165"/>
      <c r="J253" s="166">
        <f t="shared" si="0"/>
        <v>0</v>
      </c>
      <c r="K253" s="167"/>
      <c r="L253" s="168"/>
      <c r="M253" s="169" t="s">
        <v>1</v>
      </c>
      <c r="N253" s="170" t="s">
        <v>42</v>
      </c>
      <c r="P253" s="138">
        <f t="shared" si="1"/>
        <v>0</v>
      </c>
      <c r="Q253" s="138">
        <v>2.1999999999999999E-2</v>
      </c>
      <c r="R253" s="138">
        <f t="shared" si="2"/>
        <v>2.1999999999999999E-2</v>
      </c>
      <c r="S253" s="138">
        <v>0</v>
      </c>
      <c r="T253" s="139">
        <f t="shared" si="3"/>
        <v>0</v>
      </c>
      <c r="AR253" s="140" t="s">
        <v>161</v>
      </c>
      <c r="AT253" s="140" t="s">
        <v>260</v>
      </c>
      <c r="AU253" s="140" t="s">
        <v>87</v>
      </c>
      <c r="AY253" s="15" t="s">
        <v>121</v>
      </c>
      <c r="BE253" s="141">
        <f t="shared" si="4"/>
        <v>0</v>
      </c>
      <c r="BF253" s="141">
        <f t="shared" si="5"/>
        <v>0</v>
      </c>
      <c r="BG253" s="141">
        <f t="shared" si="6"/>
        <v>0</v>
      </c>
      <c r="BH253" s="141">
        <f t="shared" si="7"/>
        <v>0</v>
      </c>
      <c r="BI253" s="141">
        <f t="shared" si="8"/>
        <v>0</v>
      </c>
      <c r="BJ253" s="15" t="s">
        <v>85</v>
      </c>
      <c r="BK253" s="141">
        <f t="shared" si="9"/>
        <v>0</v>
      </c>
      <c r="BL253" s="15" t="s">
        <v>127</v>
      </c>
      <c r="BM253" s="140" t="s">
        <v>404</v>
      </c>
    </row>
    <row r="254" spans="2:65" s="1" customFormat="1" ht="24.2" customHeight="1">
      <c r="B254" s="31"/>
      <c r="C254" s="128" t="s">
        <v>405</v>
      </c>
      <c r="D254" s="128" t="s">
        <v>123</v>
      </c>
      <c r="E254" s="129" t="s">
        <v>406</v>
      </c>
      <c r="F254" s="130" t="s">
        <v>407</v>
      </c>
      <c r="G254" s="131" t="s">
        <v>155</v>
      </c>
      <c r="H254" s="132">
        <v>220</v>
      </c>
      <c r="I254" s="133"/>
      <c r="J254" s="134">
        <f t="shared" si="0"/>
        <v>0</v>
      </c>
      <c r="K254" s="135"/>
      <c r="L254" s="31"/>
      <c r="M254" s="136" t="s">
        <v>1</v>
      </c>
      <c r="N254" s="137" t="s">
        <v>42</v>
      </c>
      <c r="P254" s="138">
        <f t="shared" si="1"/>
        <v>0</v>
      </c>
      <c r="Q254" s="138">
        <v>0</v>
      </c>
      <c r="R254" s="138">
        <f t="shared" si="2"/>
        <v>0</v>
      </c>
      <c r="S254" s="138">
        <v>0</v>
      </c>
      <c r="T254" s="139">
        <f t="shared" si="3"/>
        <v>0</v>
      </c>
      <c r="AR254" s="140" t="s">
        <v>127</v>
      </c>
      <c r="AT254" s="140" t="s">
        <v>123</v>
      </c>
      <c r="AU254" s="140" t="s">
        <v>87</v>
      </c>
      <c r="AY254" s="15" t="s">
        <v>121</v>
      </c>
      <c r="BE254" s="141">
        <f t="shared" si="4"/>
        <v>0</v>
      </c>
      <c r="BF254" s="141">
        <f t="shared" si="5"/>
        <v>0</v>
      </c>
      <c r="BG254" s="141">
        <f t="shared" si="6"/>
        <v>0</v>
      </c>
      <c r="BH254" s="141">
        <f t="shared" si="7"/>
        <v>0</v>
      </c>
      <c r="BI254" s="141">
        <f t="shared" si="8"/>
        <v>0</v>
      </c>
      <c r="BJ254" s="15" t="s">
        <v>85</v>
      </c>
      <c r="BK254" s="141">
        <f t="shared" si="9"/>
        <v>0</v>
      </c>
      <c r="BL254" s="15" t="s">
        <v>127</v>
      </c>
      <c r="BM254" s="140" t="s">
        <v>408</v>
      </c>
    </row>
    <row r="255" spans="2:65" s="1" customFormat="1" ht="24.2" customHeight="1">
      <c r="B255" s="31"/>
      <c r="C255" s="160" t="s">
        <v>409</v>
      </c>
      <c r="D255" s="160" t="s">
        <v>260</v>
      </c>
      <c r="E255" s="161" t="s">
        <v>410</v>
      </c>
      <c r="F255" s="162" t="s">
        <v>411</v>
      </c>
      <c r="G255" s="163" t="s">
        <v>155</v>
      </c>
      <c r="H255" s="164">
        <v>220</v>
      </c>
      <c r="I255" s="165"/>
      <c r="J255" s="166">
        <f t="shared" si="0"/>
        <v>0</v>
      </c>
      <c r="K255" s="167"/>
      <c r="L255" s="168"/>
      <c r="M255" s="169" t="s">
        <v>1</v>
      </c>
      <c r="N255" s="170" t="s">
        <v>42</v>
      </c>
      <c r="P255" s="138">
        <f t="shared" si="1"/>
        <v>0</v>
      </c>
      <c r="Q255" s="138">
        <v>6.7400000000000003E-3</v>
      </c>
      <c r="R255" s="138">
        <f t="shared" si="2"/>
        <v>1.4828000000000001</v>
      </c>
      <c r="S255" s="138">
        <v>0</v>
      </c>
      <c r="T255" s="139">
        <f t="shared" si="3"/>
        <v>0</v>
      </c>
      <c r="AR255" s="140" t="s">
        <v>161</v>
      </c>
      <c r="AT255" s="140" t="s">
        <v>260</v>
      </c>
      <c r="AU255" s="140" t="s">
        <v>87</v>
      </c>
      <c r="AY255" s="15" t="s">
        <v>121</v>
      </c>
      <c r="BE255" s="141">
        <f t="shared" si="4"/>
        <v>0</v>
      </c>
      <c r="BF255" s="141">
        <f t="shared" si="5"/>
        <v>0</v>
      </c>
      <c r="BG255" s="141">
        <f t="shared" si="6"/>
        <v>0</v>
      </c>
      <c r="BH255" s="141">
        <f t="shared" si="7"/>
        <v>0</v>
      </c>
      <c r="BI255" s="141">
        <f t="shared" si="8"/>
        <v>0</v>
      </c>
      <c r="BJ255" s="15" t="s">
        <v>85</v>
      </c>
      <c r="BK255" s="141">
        <f t="shared" si="9"/>
        <v>0</v>
      </c>
      <c r="BL255" s="15" t="s">
        <v>127</v>
      </c>
      <c r="BM255" s="140" t="s">
        <v>412</v>
      </c>
    </row>
    <row r="256" spans="2:65" s="1" customFormat="1" ht="19.5">
      <c r="B256" s="31"/>
      <c r="D256" s="142" t="s">
        <v>137</v>
      </c>
      <c r="F256" s="143" t="s">
        <v>413</v>
      </c>
      <c r="I256" s="144"/>
      <c r="L256" s="31"/>
      <c r="M256" s="145"/>
      <c r="T256" s="55"/>
      <c r="AT256" s="15" t="s">
        <v>137</v>
      </c>
      <c r="AU256" s="15" t="s">
        <v>87</v>
      </c>
    </row>
    <row r="257" spans="2:65" s="1" customFormat="1" ht="16.5" customHeight="1">
      <c r="B257" s="31"/>
      <c r="C257" s="128" t="s">
        <v>414</v>
      </c>
      <c r="D257" s="128" t="s">
        <v>123</v>
      </c>
      <c r="E257" s="129" t="s">
        <v>415</v>
      </c>
      <c r="F257" s="130" t="s">
        <v>416</v>
      </c>
      <c r="G257" s="131" t="s">
        <v>131</v>
      </c>
      <c r="H257" s="132">
        <v>1</v>
      </c>
      <c r="I257" s="133"/>
      <c r="J257" s="134">
        <f>ROUND(I257*H257,2)</f>
        <v>0</v>
      </c>
      <c r="K257" s="135"/>
      <c r="L257" s="31"/>
      <c r="M257" s="136" t="s">
        <v>1</v>
      </c>
      <c r="N257" s="137" t="s">
        <v>42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127</v>
      </c>
      <c r="AT257" s="140" t="s">
        <v>123</v>
      </c>
      <c r="AU257" s="140" t="s">
        <v>87</v>
      </c>
      <c r="AY257" s="15" t="s">
        <v>121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85</v>
      </c>
      <c r="BK257" s="141">
        <f>ROUND(I257*H257,2)</f>
        <v>0</v>
      </c>
      <c r="BL257" s="15" t="s">
        <v>127</v>
      </c>
      <c r="BM257" s="140" t="s">
        <v>417</v>
      </c>
    </row>
    <row r="258" spans="2:65" s="1" customFormat="1" ht="87.75">
      <c r="B258" s="31"/>
      <c r="D258" s="142" t="s">
        <v>137</v>
      </c>
      <c r="F258" s="143" t="s">
        <v>418</v>
      </c>
      <c r="I258" s="144"/>
      <c r="L258" s="31"/>
      <c r="M258" s="145"/>
      <c r="T258" s="55"/>
      <c r="AT258" s="15" t="s">
        <v>137</v>
      </c>
      <c r="AU258" s="15" t="s">
        <v>87</v>
      </c>
    </row>
    <row r="259" spans="2:65" s="1" customFormat="1" ht="24.2" customHeight="1">
      <c r="B259" s="31"/>
      <c r="C259" s="128" t="s">
        <v>419</v>
      </c>
      <c r="D259" s="128" t="s">
        <v>123</v>
      </c>
      <c r="E259" s="129" t="s">
        <v>420</v>
      </c>
      <c r="F259" s="130" t="s">
        <v>421</v>
      </c>
      <c r="G259" s="131" t="s">
        <v>339</v>
      </c>
      <c r="H259" s="132">
        <v>74</v>
      </c>
      <c r="I259" s="133"/>
      <c r="J259" s="134">
        <f t="shared" ref="J259:J267" si="10">ROUND(I259*H259,2)</f>
        <v>0</v>
      </c>
      <c r="K259" s="135"/>
      <c r="L259" s="31"/>
      <c r="M259" s="136" t="s">
        <v>1</v>
      </c>
      <c r="N259" s="137" t="s">
        <v>42</v>
      </c>
      <c r="P259" s="138">
        <f t="shared" ref="P259:P267" si="11">O259*H259</f>
        <v>0</v>
      </c>
      <c r="Q259" s="138">
        <v>0</v>
      </c>
      <c r="R259" s="138">
        <f t="shared" ref="R259:R267" si="12">Q259*H259</f>
        <v>0</v>
      </c>
      <c r="S259" s="138">
        <v>0</v>
      </c>
      <c r="T259" s="139">
        <f t="shared" ref="T259:T267" si="13">S259*H259</f>
        <v>0</v>
      </c>
      <c r="AR259" s="140" t="s">
        <v>127</v>
      </c>
      <c r="AT259" s="140" t="s">
        <v>123</v>
      </c>
      <c r="AU259" s="140" t="s">
        <v>87</v>
      </c>
      <c r="AY259" s="15" t="s">
        <v>121</v>
      </c>
      <c r="BE259" s="141">
        <f t="shared" ref="BE259:BE267" si="14">IF(N259="základní",J259,0)</f>
        <v>0</v>
      </c>
      <c r="BF259" s="141">
        <f t="shared" ref="BF259:BF267" si="15">IF(N259="snížená",J259,0)</f>
        <v>0</v>
      </c>
      <c r="BG259" s="141">
        <f t="shared" ref="BG259:BG267" si="16">IF(N259="zákl. přenesená",J259,0)</f>
        <v>0</v>
      </c>
      <c r="BH259" s="141">
        <f t="shared" ref="BH259:BH267" si="17">IF(N259="sníž. přenesená",J259,0)</f>
        <v>0</v>
      </c>
      <c r="BI259" s="141">
        <f t="shared" ref="BI259:BI267" si="18">IF(N259="nulová",J259,0)</f>
        <v>0</v>
      </c>
      <c r="BJ259" s="15" t="s">
        <v>85</v>
      </c>
      <c r="BK259" s="141">
        <f t="shared" ref="BK259:BK267" si="19">ROUND(I259*H259,2)</f>
        <v>0</v>
      </c>
      <c r="BL259" s="15" t="s">
        <v>127</v>
      </c>
      <c r="BM259" s="140" t="s">
        <v>422</v>
      </c>
    </row>
    <row r="260" spans="2:65" s="1" customFormat="1" ht="21.75" customHeight="1">
      <c r="B260" s="31"/>
      <c r="C260" s="160" t="s">
        <v>423</v>
      </c>
      <c r="D260" s="160" t="s">
        <v>260</v>
      </c>
      <c r="E260" s="161" t="s">
        <v>424</v>
      </c>
      <c r="F260" s="162" t="s">
        <v>425</v>
      </c>
      <c r="G260" s="163" t="s">
        <v>339</v>
      </c>
      <c r="H260" s="164">
        <v>54</v>
      </c>
      <c r="I260" s="165"/>
      <c r="J260" s="166">
        <f t="shared" si="10"/>
        <v>0</v>
      </c>
      <c r="K260" s="167"/>
      <c r="L260" s="168"/>
      <c r="M260" s="169" t="s">
        <v>1</v>
      </c>
      <c r="N260" s="170" t="s">
        <v>42</v>
      </c>
      <c r="P260" s="138">
        <f t="shared" si="11"/>
        <v>0</v>
      </c>
      <c r="Q260" s="138">
        <v>8.1999999999999998E-4</v>
      </c>
      <c r="R260" s="138">
        <f t="shared" si="12"/>
        <v>4.428E-2</v>
      </c>
      <c r="S260" s="138">
        <v>0</v>
      </c>
      <c r="T260" s="139">
        <f t="shared" si="13"/>
        <v>0</v>
      </c>
      <c r="AR260" s="140" t="s">
        <v>161</v>
      </c>
      <c r="AT260" s="140" t="s">
        <v>260</v>
      </c>
      <c r="AU260" s="140" t="s">
        <v>87</v>
      </c>
      <c r="AY260" s="15" t="s">
        <v>121</v>
      </c>
      <c r="BE260" s="141">
        <f t="shared" si="14"/>
        <v>0</v>
      </c>
      <c r="BF260" s="141">
        <f t="shared" si="15"/>
        <v>0</v>
      </c>
      <c r="BG260" s="141">
        <f t="shared" si="16"/>
        <v>0</v>
      </c>
      <c r="BH260" s="141">
        <f t="shared" si="17"/>
        <v>0</v>
      </c>
      <c r="BI260" s="141">
        <f t="shared" si="18"/>
        <v>0</v>
      </c>
      <c r="BJ260" s="15" t="s">
        <v>85</v>
      </c>
      <c r="BK260" s="141">
        <f t="shared" si="19"/>
        <v>0</v>
      </c>
      <c r="BL260" s="15" t="s">
        <v>127</v>
      </c>
      <c r="BM260" s="140" t="s">
        <v>426</v>
      </c>
    </row>
    <row r="261" spans="2:65" s="1" customFormat="1" ht="24.2" customHeight="1">
      <c r="B261" s="31"/>
      <c r="C261" s="160" t="s">
        <v>427</v>
      </c>
      <c r="D261" s="160" t="s">
        <v>260</v>
      </c>
      <c r="E261" s="161" t="s">
        <v>428</v>
      </c>
      <c r="F261" s="162" t="s">
        <v>429</v>
      </c>
      <c r="G261" s="163" t="s">
        <v>339</v>
      </c>
      <c r="H261" s="164">
        <v>5</v>
      </c>
      <c r="I261" s="165"/>
      <c r="J261" s="166">
        <f t="shared" si="10"/>
        <v>0</v>
      </c>
      <c r="K261" s="167"/>
      <c r="L261" s="168"/>
      <c r="M261" s="169" t="s">
        <v>1</v>
      </c>
      <c r="N261" s="170" t="s">
        <v>42</v>
      </c>
      <c r="P261" s="138">
        <f t="shared" si="11"/>
        <v>0</v>
      </c>
      <c r="Q261" s="138">
        <v>6.7000000000000002E-3</v>
      </c>
      <c r="R261" s="138">
        <f t="shared" si="12"/>
        <v>3.3500000000000002E-2</v>
      </c>
      <c r="S261" s="138">
        <v>0</v>
      </c>
      <c r="T261" s="139">
        <f t="shared" si="13"/>
        <v>0</v>
      </c>
      <c r="AR261" s="140" t="s">
        <v>161</v>
      </c>
      <c r="AT261" s="140" t="s">
        <v>260</v>
      </c>
      <c r="AU261" s="140" t="s">
        <v>87</v>
      </c>
      <c r="AY261" s="15" t="s">
        <v>121</v>
      </c>
      <c r="BE261" s="141">
        <f t="shared" si="14"/>
        <v>0</v>
      </c>
      <c r="BF261" s="141">
        <f t="shared" si="15"/>
        <v>0</v>
      </c>
      <c r="BG261" s="141">
        <f t="shared" si="16"/>
        <v>0</v>
      </c>
      <c r="BH261" s="141">
        <f t="shared" si="17"/>
        <v>0</v>
      </c>
      <c r="BI261" s="141">
        <f t="shared" si="18"/>
        <v>0</v>
      </c>
      <c r="BJ261" s="15" t="s">
        <v>85</v>
      </c>
      <c r="BK261" s="141">
        <f t="shared" si="19"/>
        <v>0</v>
      </c>
      <c r="BL261" s="15" t="s">
        <v>127</v>
      </c>
      <c r="BM261" s="140" t="s">
        <v>430</v>
      </c>
    </row>
    <row r="262" spans="2:65" s="1" customFormat="1" ht="24.2" customHeight="1">
      <c r="B262" s="31"/>
      <c r="C262" s="160" t="s">
        <v>431</v>
      </c>
      <c r="D262" s="160" t="s">
        <v>260</v>
      </c>
      <c r="E262" s="161" t="s">
        <v>432</v>
      </c>
      <c r="F262" s="162" t="s">
        <v>433</v>
      </c>
      <c r="G262" s="163" t="s">
        <v>339</v>
      </c>
      <c r="H262" s="164">
        <v>2</v>
      </c>
      <c r="I262" s="165"/>
      <c r="J262" s="166">
        <f t="shared" si="10"/>
        <v>0</v>
      </c>
      <c r="K262" s="167"/>
      <c r="L262" s="168"/>
      <c r="M262" s="169" t="s">
        <v>1</v>
      </c>
      <c r="N262" s="170" t="s">
        <v>42</v>
      </c>
      <c r="P262" s="138">
        <f t="shared" si="11"/>
        <v>0</v>
      </c>
      <c r="Q262" s="138">
        <v>8.0000000000000002E-3</v>
      </c>
      <c r="R262" s="138">
        <f t="shared" si="12"/>
        <v>1.6E-2</v>
      </c>
      <c r="S262" s="138">
        <v>0</v>
      </c>
      <c r="T262" s="139">
        <f t="shared" si="13"/>
        <v>0</v>
      </c>
      <c r="AR262" s="140" t="s">
        <v>161</v>
      </c>
      <c r="AT262" s="140" t="s">
        <v>260</v>
      </c>
      <c r="AU262" s="140" t="s">
        <v>87</v>
      </c>
      <c r="AY262" s="15" t="s">
        <v>121</v>
      </c>
      <c r="BE262" s="141">
        <f t="shared" si="14"/>
        <v>0</v>
      </c>
      <c r="BF262" s="141">
        <f t="shared" si="15"/>
        <v>0</v>
      </c>
      <c r="BG262" s="141">
        <f t="shared" si="16"/>
        <v>0</v>
      </c>
      <c r="BH262" s="141">
        <f t="shared" si="17"/>
        <v>0</v>
      </c>
      <c r="BI262" s="141">
        <f t="shared" si="18"/>
        <v>0</v>
      </c>
      <c r="BJ262" s="15" t="s">
        <v>85</v>
      </c>
      <c r="BK262" s="141">
        <f t="shared" si="19"/>
        <v>0</v>
      </c>
      <c r="BL262" s="15" t="s">
        <v>127</v>
      </c>
      <c r="BM262" s="140" t="s">
        <v>434</v>
      </c>
    </row>
    <row r="263" spans="2:65" s="1" customFormat="1" ht="24.2" customHeight="1">
      <c r="B263" s="31"/>
      <c r="C263" s="160" t="s">
        <v>435</v>
      </c>
      <c r="D263" s="160" t="s">
        <v>260</v>
      </c>
      <c r="E263" s="161" t="s">
        <v>436</v>
      </c>
      <c r="F263" s="162" t="s">
        <v>437</v>
      </c>
      <c r="G263" s="163" t="s">
        <v>339</v>
      </c>
      <c r="H263" s="164">
        <v>1</v>
      </c>
      <c r="I263" s="165"/>
      <c r="J263" s="166">
        <f t="shared" si="10"/>
        <v>0</v>
      </c>
      <c r="K263" s="167"/>
      <c r="L263" s="168"/>
      <c r="M263" s="169" t="s">
        <v>1</v>
      </c>
      <c r="N263" s="170" t="s">
        <v>42</v>
      </c>
      <c r="P263" s="138">
        <f t="shared" si="11"/>
        <v>0</v>
      </c>
      <c r="Q263" s="138">
        <v>3.6000000000000002E-4</v>
      </c>
      <c r="R263" s="138">
        <f t="shared" si="12"/>
        <v>3.6000000000000002E-4</v>
      </c>
      <c r="S263" s="138">
        <v>0</v>
      </c>
      <c r="T263" s="139">
        <f t="shared" si="13"/>
        <v>0</v>
      </c>
      <c r="AR263" s="140" t="s">
        <v>161</v>
      </c>
      <c r="AT263" s="140" t="s">
        <v>260</v>
      </c>
      <c r="AU263" s="140" t="s">
        <v>87</v>
      </c>
      <c r="AY263" s="15" t="s">
        <v>121</v>
      </c>
      <c r="BE263" s="141">
        <f t="shared" si="14"/>
        <v>0</v>
      </c>
      <c r="BF263" s="141">
        <f t="shared" si="15"/>
        <v>0</v>
      </c>
      <c r="BG263" s="141">
        <f t="shared" si="16"/>
        <v>0</v>
      </c>
      <c r="BH263" s="141">
        <f t="shared" si="17"/>
        <v>0</v>
      </c>
      <c r="BI263" s="141">
        <f t="shared" si="18"/>
        <v>0</v>
      </c>
      <c r="BJ263" s="15" t="s">
        <v>85</v>
      </c>
      <c r="BK263" s="141">
        <f t="shared" si="19"/>
        <v>0</v>
      </c>
      <c r="BL263" s="15" t="s">
        <v>127</v>
      </c>
      <c r="BM263" s="140" t="s">
        <v>438</v>
      </c>
    </row>
    <row r="264" spans="2:65" s="1" customFormat="1" ht="24.2" customHeight="1">
      <c r="B264" s="31"/>
      <c r="C264" s="160" t="s">
        <v>439</v>
      </c>
      <c r="D264" s="160" t="s">
        <v>260</v>
      </c>
      <c r="E264" s="161" t="s">
        <v>440</v>
      </c>
      <c r="F264" s="162" t="s">
        <v>441</v>
      </c>
      <c r="G264" s="163" t="s">
        <v>339</v>
      </c>
      <c r="H264" s="164">
        <v>1</v>
      </c>
      <c r="I264" s="165"/>
      <c r="J264" s="166">
        <f t="shared" si="10"/>
        <v>0</v>
      </c>
      <c r="K264" s="167"/>
      <c r="L264" s="168"/>
      <c r="M264" s="169" t="s">
        <v>1</v>
      </c>
      <c r="N264" s="170" t="s">
        <v>42</v>
      </c>
      <c r="P264" s="138">
        <f t="shared" si="11"/>
        <v>0</v>
      </c>
      <c r="Q264" s="138">
        <v>5.5999999999999995E-4</v>
      </c>
      <c r="R264" s="138">
        <f t="shared" si="12"/>
        <v>5.5999999999999995E-4</v>
      </c>
      <c r="S264" s="138">
        <v>0</v>
      </c>
      <c r="T264" s="139">
        <f t="shared" si="13"/>
        <v>0</v>
      </c>
      <c r="AR264" s="140" t="s">
        <v>161</v>
      </c>
      <c r="AT264" s="140" t="s">
        <v>260</v>
      </c>
      <c r="AU264" s="140" t="s">
        <v>87</v>
      </c>
      <c r="AY264" s="15" t="s">
        <v>121</v>
      </c>
      <c r="BE264" s="141">
        <f t="shared" si="14"/>
        <v>0</v>
      </c>
      <c r="BF264" s="141">
        <f t="shared" si="15"/>
        <v>0</v>
      </c>
      <c r="BG264" s="141">
        <f t="shared" si="16"/>
        <v>0</v>
      </c>
      <c r="BH264" s="141">
        <f t="shared" si="17"/>
        <v>0</v>
      </c>
      <c r="BI264" s="141">
        <f t="shared" si="18"/>
        <v>0</v>
      </c>
      <c r="BJ264" s="15" t="s">
        <v>85</v>
      </c>
      <c r="BK264" s="141">
        <f t="shared" si="19"/>
        <v>0</v>
      </c>
      <c r="BL264" s="15" t="s">
        <v>127</v>
      </c>
      <c r="BM264" s="140" t="s">
        <v>442</v>
      </c>
    </row>
    <row r="265" spans="2:65" s="1" customFormat="1" ht="24.2" customHeight="1">
      <c r="B265" s="31"/>
      <c r="C265" s="160" t="s">
        <v>443</v>
      </c>
      <c r="D265" s="160" t="s">
        <v>260</v>
      </c>
      <c r="E265" s="161" t="s">
        <v>444</v>
      </c>
      <c r="F265" s="162" t="s">
        <v>445</v>
      </c>
      <c r="G265" s="163" t="s">
        <v>339</v>
      </c>
      <c r="H265" s="164">
        <v>2</v>
      </c>
      <c r="I265" s="165"/>
      <c r="J265" s="166">
        <f t="shared" si="10"/>
        <v>0</v>
      </c>
      <c r="K265" s="167"/>
      <c r="L265" s="168"/>
      <c r="M265" s="169" t="s">
        <v>1</v>
      </c>
      <c r="N265" s="170" t="s">
        <v>42</v>
      </c>
      <c r="P265" s="138">
        <f t="shared" si="11"/>
        <v>0</v>
      </c>
      <c r="Q265" s="138">
        <v>1.4E-3</v>
      </c>
      <c r="R265" s="138">
        <f t="shared" si="12"/>
        <v>2.8E-3</v>
      </c>
      <c r="S265" s="138">
        <v>0</v>
      </c>
      <c r="T265" s="139">
        <f t="shared" si="13"/>
        <v>0</v>
      </c>
      <c r="AR265" s="140" t="s">
        <v>161</v>
      </c>
      <c r="AT265" s="140" t="s">
        <v>260</v>
      </c>
      <c r="AU265" s="140" t="s">
        <v>87</v>
      </c>
      <c r="AY265" s="15" t="s">
        <v>121</v>
      </c>
      <c r="BE265" s="141">
        <f t="shared" si="14"/>
        <v>0</v>
      </c>
      <c r="BF265" s="141">
        <f t="shared" si="15"/>
        <v>0</v>
      </c>
      <c r="BG265" s="141">
        <f t="shared" si="16"/>
        <v>0</v>
      </c>
      <c r="BH265" s="141">
        <f t="shared" si="17"/>
        <v>0</v>
      </c>
      <c r="BI265" s="141">
        <f t="shared" si="18"/>
        <v>0</v>
      </c>
      <c r="BJ265" s="15" t="s">
        <v>85</v>
      </c>
      <c r="BK265" s="141">
        <f t="shared" si="19"/>
        <v>0</v>
      </c>
      <c r="BL265" s="15" t="s">
        <v>127</v>
      </c>
      <c r="BM265" s="140" t="s">
        <v>446</v>
      </c>
    </row>
    <row r="266" spans="2:65" s="1" customFormat="1" ht="24.2" customHeight="1">
      <c r="B266" s="31"/>
      <c r="C266" s="160" t="s">
        <v>447</v>
      </c>
      <c r="D266" s="160" t="s">
        <v>260</v>
      </c>
      <c r="E266" s="161" t="s">
        <v>448</v>
      </c>
      <c r="F266" s="162" t="s">
        <v>449</v>
      </c>
      <c r="G266" s="163" t="s">
        <v>339</v>
      </c>
      <c r="H266" s="164">
        <v>4</v>
      </c>
      <c r="I266" s="165"/>
      <c r="J266" s="166">
        <f t="shared" si="10"/>
        <v>0</v>
      </c>
      <c r="K266" s="167"/>
      <c r="L266" s="168"/>
      <c r="M266" s="169" t="s">
        <v>1</v>
      </c>
      <c r="N266" s="170" t="s">
        <v>42</v>
      </c>
      <c r="P266" s="138">
        <f t="shared" si="11"/>
        <v>0</v>
      </c>
      <c r="Q266" s="138">
        <v>2.5999999999999999E-3</v>
      </c>
      <c r="R266" s="138">
        <f t="shared" si="12"/>
        <v>1.04E-2</v>
      </c>
      <c r="S266" s="138">
        <v>0</v>
      </c>
      <c r="T266" s="139">
        <f t="shared" si="13"/>
        <v>0</v>
      </c>
      <c r="AR266" s="140" t="s">
        <v>161</v>
      </c>
      <c r="AT266" s="140" t="s">
        <v>260</v>
      </c>
      <c r="AU266" s="140" t="s">
        <v>87</v>
      </c>
      <c r="AY266" s="15" t="s">
        <v>121</v>
      </c>
      <c r="BE266" s="141">
        <f t="shared" si="14"/>
        <v>0</v>
      </c>
      <c r="BF266" s="141">
        <f t="shared" si="15"/>
        <v>0</v>
      </c>
      <c r="BG266" s="141">
        <f t="shared" si="16"/>
        <v>0</v>
      </c>
      <c r="BH266" s="141">
        <f t="shared" si="17"/>
        <v>0</v>
      </c>
      <c r="BI266" s="141">
        <f t="shared" si="18"/>
        <v>0</v>
      </c>
      <c r="BJ266" s="15" t="s">
        <v>85</v>
      </c>
      <c r="BK266" s="141">
        <f t="shared" si="19"/>
        <v>0</v>
      </c>
      <c r="BL266" s="15" t="s">
        <v>127</v>
      </c>
      <c r="BM266" s="140" t="s">
        <v>450</v>
      </c>
    </row>
    <row r="267" spans="2:65" s="1" customFormat="1" ht="24.2" customHeight="1">
      <c r="B267" s="31"/>
      <c r="C267" s="160" t="s">
        <v>451</v>
      </c>
      <c r="D267" s="160" t="s">
        <v>260</v>
      </c>
      <c r="E267" s="161" t="s">
        <v>452</v>
      </c>
      <c r="F267" s="162" t="s">
        <v>453</v>
      </c>
      <c r="G267" s="163" t="s">
        <v>339</v>
      </c>
      <c r="H267" s="164">
        <v>1</v>
      </c>
      <c r="I267" s="165"/>
      <c r="J267" s="166">
        <f t="shared" si="10"/>
        <v>0</v>
      </c>
      <c r="K267" s="167"/>
      <c r="L267" s="168"/>
      <c r="M267" s="169" t="s">
        <v>1</v>
      </c>
      <c r="N267" s="170" t="s">
        <v>42</v>
      </c>
      <c r="P267" s="138">
        <f t="shared" si="11"/>
        <v>0</v>
      </c>
      <c r="Q267" s="138">
        <v>5.1000000000000004E-3</v>
      </c>
      <c r="R267" s="138">
        <f t="shared" si="12"/>
        <v>5.1000000000000004E-3</v>
      </c>
      <c r="S267" s="138">
        <v>0</v>
      </c>
      <c r="T267" s="139">
        <f t="shared" si="13"/>
        <v>0</v>
      </c>
      <c r="AR267" s="140" t="s">
        <v>161</v>
      </c>
      <c r="AT267" s="140" t="s">
        <v>260</v>
      </c>
      <c r="AU267" s="140" t="s">
        <v>87</v>
      </c>
      <c r="AY267" s="15" t="s">
        <v>121</v>
      </c>
      <c r="BE267" s="141">
        <f t="shared" si="14"/>
        <v>0</v>
      </c>
      <c r="BF267" s="141">
        <f t="shared" si="15"/>
        <v>0</v>
      </c>
      <c r="BG267" s="141">
        <f t="shared" si="16"/>
        <v>0</v>
      </c>
      <c r="BH267" s="141">
        <f t="shared" si="17"/>
        <v>0</v>
      </c>
      <c r="BI267" s="141">
        <f t="shared" si="18"/>
        <v>0</v>
      </c>
      <c r="BJ267" s="15" t="s">
        <v>85</v>
      </c>
      <c r="BK267" s="141">
        <f t="shared" si="19"/>
        <v>0</v>
      </c>
      <c r="BL267" s="15" t="s">
        <v>127</v>
      </c>
      <c r="BM267" s="140" t="s">
        <v>454</v>
      </c>
    </row>
    <row r="268" spans="2:65" s="1" customFormat="1" ht="19.5">
      <c r="B268" s="31"/>
      <c r="D268" s="142" t="s">
        <v>137</v>
      </c>
      <c r="F268" s="143" t="s">
        <v>455</v>
      </c>
      <c r="I268" s="144"/>
      <c r="L268" s="31"/>
      <c r="M268" s="145"/>
      <c r="T268" s="55"/>
      <c r="AT268" s="15" t="s">
        <v>137</v>
      </c>
      <c r="AU268" s="15" t="s">
        <v>87</v>
      </c>
    </row>
    <row r="269" spans="2:65" s="1" customFormat="1" ht="24.2" customHeight="1">
      <c r="B269" s="31"/>
      <c r="C269" s="160" t="s">
        <v>456</v>
      </c>
      <c r="D269" s="160" t="s">
        <v>260</v>
      </c>
      <c r="E269" s="161" t="s">
        <v>457</v>
      </c>
      <c r="F269" s="162" t="s">
        <v>458</v>
      </c>
      <c r="G269" s="163" t="s">
        <v>339</v>
      </c>
      <c r="H269" s="164">
        <v>1</v>
      </c>
      <c r="I269" s="165"/>
      <c r="J269" s="166">
        <f>ROUND(I269*H269,2)</f>
        <v>0</v>
      </c>
      <c r="K269" s="167"/>
      <c r="L269" s="168"/>
      <c r="M269" s="169" t="s">
        <v>1</v>
      </c>
      <c r="N269" s="170" t="s">
        <v>42</v>
      </c>
      <c r="P269" s="138">
        <f>O269*H269</f>
        <v>0</v>
      </c>
      <c r="Q269" s="138">
        <v>8.8000000000000005E-3</v>
      </c>
      <c r="R269" s="138">
        <f>Q269*H269</f>
        <v>8.8000000000000005E-3</v>
      </c>
      <c r="S269" s="138">
        <v>0</v>
      </c>
      <c r="T269" s="139">
        <f>S269*H269</f>
        <v>0</v>
      </c>
      <c r="AR269" s="140" t="s">
        <v>161</v>
      </c>
      <c r="AT269" s="140" t="s">
        <v>260</v>
      </c>
      <c r="AU269" s="140" t="s">
        <v>87</v>
      </c>
      <c r="AY269" s="15" t="s">
        <v>121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5" t="s">
        <v>85</v>
      </c>
      <c r="BK269" s="141">
        <f>ROUND(I269*H269,2)</f>
        <v>0</v>
      </c>
      <c r="BL269" s="15" t="s">
        <v>127</v>
      </c>
      <c r="BM269" s="140" t="s">
        <v>459</v>
      </c>
    </row>
    <row r="270" spans="2:65" s="1" customFormat="1" ht="19.5">
      <c r="B270" s="31"/>
      <c r="D270" s="142" t="s">
        <v>137</v>
      </c>
      <c r="F270" s="143" t="s">
        <v>460</v>
      </c>
      <c r="I270" s="144"/>
      <c r="L270" s="31"/>
      <c r="M270" s="145"/>
      <c r="T270" s="55"/>
      <c r="AT270" s="15" t="s">
        <v>137</v>
      </c>
      <c r="AU270" s="15" t="s">
        <v>87</v>
      </c>
    </row>
    <row r="271" spans="2:65" s="1" customFormat="1" ht="24.2" customHeight="1">
      <c r="B271" s="31"/>
      <c r="C271" s="160" t="s">
        <v>461</v>
      </c>
      <c r="D271" s="160" t="s">
        <v>260</v>
      </c>
      <c r="E271" s="161" t="s">
        <v>462</v>
      </c>
      <c r="F271" s="162" t="s">
        <v>463</v>
      </c>
      <c r="G271" s="163" t="s">
        <v>339</v>
      </c>
      <c r="H271" s="164">
        <v>1</v>
      </c>
      <c r="I271" s="165"/>
      <c r="J271" s="166">
        <f>ROUND(I271*H271,2)</f>
        <v>0</v>
      </c>
      <c r="K271" s="167"/>
      <c r="L271" s="168"/>
      <c r="M271" s="169" t="s">
        <v>1</v>
      </c>
      <c r="N271" s="170" t="s">
        <v>42</v>
      </c>
      <c r="P271" s="138">
        <f>O271*H271</f>
        <v>0</v>
      </c>
      <c r="Q271" s="138">
        <v>1.2460000000000001E-2</v>
      </c>
      <c r="R271" s="138">
        <f>Q271*H271</f>
        <v>1.2460000000000001E-2</v>
      </c>
      <c r="S271" s="138">
        <v>0</v>
      </c>
      <c r="T271" s="139">
        <f>S271*H271</f>
        <v>0</v>
      </c>
      <c r="AR271" s="140" t="s">
        <v>161</v>
      </c>
      <c r="AT271" s="140" t="s">
        <v>260</v>
      </c>
      <c r="AU271" s="140" t="s">
        <v>87</v>
      </c>
      <c r="AY271" s="15" t="s">
        <v>121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5" t="s">
        <v>85</v>
      </c>
      <c r="BK271" s="141">
        <f>ROUND(I271*H271,2)</f>
        <v>0</v>
      </c>
      <c r="BL271" s="15" t="s">
        <v>127</v>
      </c>
      <c r="BM271" s="140" t="s">
        <v>464</v>
      </c>
    </row>
    <row r="272" spans="2:65" s="1" customFormat="1" ht="19.5">
      <c r="B272" s="31"/>
      <c r="D272" s="142" t="s">
        <v>137</v>
      </c>
      <c r="F272" s="143" t="s">
        <v>460</v>
      </c>
      <c r="I272" s="144"/>
      <c r="L272" s="31"/>
      <c r="M272" s="145"/>
      <c r="T272" s="55"/>
      <c r="AT272" s="15" t="s">
        <v>137</v>
      </c>
      <c r="AU272" s="15" t="s">
        <v>87</v>
      </c>
    </row>
    <row r="273" spans="2:65" s="1" customFormat="1" ht="24.2" customHeight="1">
      <c r="B273" s="31"/>
      <c r="C273" s="160" t="s">
        <v>465</v>
      </c>
      <c r="D273" s="160" t="s">
        <v>260</v>
      </c>
      <c r="E273" s="161" t="s">
        <v>466</v>
      </c>
      <c r="F273" s="162" t="s">
        <v>467</v>
      </c>
      <c r="G273" s="163" t="s">
        <v>339</v>
      </c>
      <c r="H273" s="164">
        <v>1</v>
      </c>
      <c r="I273" s="165"/>
      <c r="J273" s="166">
        <f>ROUND(I273*H273,2)</f>
        <v>0</v>
      </c>
      <c r="K273" s="167"/>
      <c r="L273" s="168"/>
      <c r="M273" s="169" t="s">
        <v>1</v>
      </c>
      <c r="N273" s="170" t="s">
        <v>42</v>
      </c>
      <c r="P273" s="138">
        <f>O273*H273</f>
        <v>0</v>
      </c>
      <c r="Q273" s="138">
        <v>1.5800000000000002E-2</v>
      </c>
      <c r="R273" s="138">
        <f>Q273*H273</f>
        <v>1.5800000000000002E-2</v>
      </c>
      <c r="S273" s="138">
        <v>0</v>
      </c>
      <c r="T273" s="139">
        <f>S273*H273</f>
        <v>0</v>
      </c>
      <c r="AR273" s="140" t="s">
        <v>161</v>
      </c>
      <c r="AT273" s="140" t="s">
        <v>260</v>
      </c>
      <c r="AU273" s="140" t="s">
        <v>87</v>
      </c>
      <c r="AY273" s="15" t="s">
        <v>121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5" t="s">
        <v>85</v>
      </c>
      <c r="BK273" s="141">
        <f>ROUND(I273*H273,2)</f>
        <v>0</v>
      </c>
      <c r="BL273" s="15" t="s">
        <v>127</v>
      </c>
      <c r="BM273" s="140" t="s">
        <v>468</v>
      </c>
    </row>
    <row r="274" spans="2:65" s="1" customFormat="1" ht="29.25">
      <c r="B274" s="31"/>
      <c r="D274" s="142" t="s">
        <v>137</v>
      </c>
      <c r="F274" s="143" t="s">
        <v>469</v>
      </c>
      <c r="I274" s="144"/>
      <c r="L274" s="31"/>
      <c r="M274" s="145"/>
      <c r="T274" s="55"/>
      <c r="AT274" s="15" t="s">
        <v>137</v>
      </c>
      <c r="AU274" s="15" t="s">
        <v>87</v>
      </c>
    </row>
    <row r="275" spans="2:65" s="1" customFormat="1" ht="24.2" customHeight="1">
      <c r="B275" s="31"/>
      <c r="C275" s="160" t="s">
        <v>470</v>
      </c>
      <c r="D275" s="160" t="s">
        <v>260</v>
      </c>
      <c r="E275" s="161" t="s">
        <v>471</v>
      </c>
      <c r="F275" s="162" t="s">
        <v>472</v>
      </c>
      <c r="G275" s="163" t="s">
        <v>339</v>
      </c>
      <c r="H275" s="164">
        <v>1</v>
      </c>
      <c r="I275" s="165"/>
      <c r="J275" s="166">
        <f>ROUND(I275*H275,2)</f>
        <v>0</v>
      </c>
      <c r="K275" s="167"/>
      <c r="L275" s="168"/>
      <c r="M275" s="169" t="s">
        <v>1</v>
      </c>
      <c r="N275" s="170" t="s">
        <v>42</v>
      </c>
      <c r="P275" s="138">
        <f>O275*H275</f>
        <v>0</v>
      </c>
      <c r="Q275" s="138">
        <v>0</v>
      </c>
      <c r="R275" s="138">
        <f>Q275*H275</f>
        <v>0</v>
      </c>
      <c r="S275" s="138">
        <v>0</v>
      </c>
      <c r="T275" s="139">
        <f>S275*H275</f>
        <v>0</v>
      </c>
      <c r="AR275" s="140" t="s">
        <v>161</v>
      </c>
      <c r="AT275" s="140" t="s">
        <v>260</v>
      </c>
      <c r="AU275" s="140" t="s">
        <v>87</v>
      </c>
      <c r="AY275" s="15" t="s">
        <v>121</v>
      </c>
      <c r="BE275" s="141">
        <f>IF(N275="základní",J275,0)</f>
        <v>0</v>
      </c>
      <c r="BF275" s="141">
        <f>IF(N275="snížená",J275,0)</f>
        <v>0</v>
      </c>
      <c r="BG275" s="141">
        <f>IF(N275="zákl. přenesená",J275,0)</f>
        <v>0</v>
      </c>
      <c r="BH275" s="141">
        <f>IF(N275="sníž. přenesená",J275,0)</f>
        <v>0</v>
      </c>
      <c r="BI275" s="141">
        <f>IF(N275="nulová",J275,0)</f>
        <v>0</v>
      </c>
      <c r="BJ275" s="15" t="s">
        <v>85</v>
      </c>
      <c r="BK275" s="141">
        <f>ROUND(I275*H275,2)</f>
        <v>0</v>
      </c>
      <c r="BL275" s="15" t="s">
        <v>127</v>
      </c>
      <c r="BM275" s="140" t="s">
        <v>473</v>
      </c>
    </row>
    <row r="276" spans="2:65" s="1" customFormat="1" ht="19.5">
      <c r="B276" s="31"/>
      <c r="D276" s="142" t="s">
        <v>137</v>
      </c>
      <c r="F276" s="143" t="s">
        <v>460</v>
      </c>
      <c r="I276" s="144"/>
      <c r="L276" s="31"/>
      <c r="M276" s="145"/>
      <c r="T276" s="55"/>
      <c r="AT276" s="15" t="s">
        <v>137</v>
      </c>
      <c r="AU276" s="15" t="s">
        <v>87</v>
      </c>
    </row>
    <row r="277" spans="2:65" s="1" customFormat="1" ht="24.2" customHeight="1">
      <c r="B277" s="31"/>
      <c r="C277" s="128" t="s">
        <v>474</v>
      </c>
      <c r="D277" s="128" t="s">
        <v>123</v>
      </c>
      <c r="E277" s="129" t="s">
        <v>475</v>
      </c>
      <c r="F277" s="130" t="s">
        <v>476</v>
      </c>
      <c r="G277" s="131" t="s">
        <v>339</v>
      </c>
      <c r="H277" s="132">
        <v>3</v>
      </c>
      <c r="I277" s="133"/>
      <c r="J277" s="134">
        <f>ROUND(I277*H277,2)</f>
        <v>0</v>
      </c>
      <c r="K277" s="135"/>
      <c r="L277" s="31"/>
      <c r="M277" s="136" t="s">
        <v>1</v>
      </c>
      <c r="N277" s="137" t="s">
        <v>42</v>
      </c>
      <c r="P277" s="138">
        <f>O277*H277</f>
        <v>0</v>
      </c>
      <c r="Q277" s="138">
        <v>0</v>
      </c>
      <c r="R277" s="138">
        <f>Q277*H277</f>
        <v>0</v>
      </c>
      <c r="S277" s="138">
        <v>0</v>
      </c>
      <c r="T277" s="139">
        <f>S277*H277</f>
        <v>0</v>
      </c>
      <c r="AR277" s="140" t="s">
        <v>127</v>
      </c>
      <c r="AT277" s="140" t="s">
        <v>123</v>
      </c>
      <c r="AU277" s="140" t="s">
        <v>87</v>
      </c>
      <c r="AY277" s="15" t="s">
        <v>121</v>
      </c>
      <c r="BE277" s="141">
        <f>IF(N277="základní",J277,0)</f>
        <v>0</v>
      </c>
      <c r="BF277" s="141">
        <f>IF(N277="snížená",J277,0)</f>
        <v>0</v>
      </c>
      <c r="BG277" s="141">
        <f>IF(N277="zákl. přenesená",J277,0)</f>
        <v>0</v>
      </c>
      <c r="BH277" s="141">
        <f>IF(N277="sníž. přenesená",J277,0)</f>
        <v>0</v>
      </c>
      <c r="BI277" s="141">
        <f>IF(N277="nulová",J277,0)</f>
        <v>0</v>
      </c>
      <c r="BJ277" s="15" t="s">
        <v>85</v>
      </c>
      <c r="BK277" s="141">
        <f>ROUND(I277*H277,2)</f>
        <v>0</v>
      </c>
      <c r="BL277" s="15" t="s">
        <v>127</v>
      </c>
      <c r="BM277" s="140" t="s">
        <v>477</v>
      </c>
    </row>
    <row r="278" spans="2:65" s="1" customFormat="1" ht="24.2" customHeight="1">
      <c r="B278" s="31"/>
      <c r="C278" s="160" t="s">
        <v>478</v>
      </c>
      <c r="D278" s="160" t="s">
        <v>260</v>
      </c>
      <c r="E278" s="161" t="s">
        <v>479</v>
      </c>
      <c r="F278" s="162" t="s">
        <v>480</v>
      </c>
      <c r="G278" s="163" t="s">
        <v>339</v>
      </c>
      <c r="H278" s="164">
        <v>1</v>
      </c>
      <c r="I278" s="165"/>
      <c r="J278" s="166">
        <f>ROUND(I278*H278,2)</f>
        <v>0</v>
      </c>
      <c r="K278" s="167"/>
      <c r="L278" s="168"/>
      <c r="M278" s="169" t="s">
        <v>1</v>
      </c>
      <c r="N278" s="170" t="s">
        <v>42</v>
      </c>
      <c r="P278" s="138">
        <f>O278*H278</f>
        <v>0</v>
      </c>
      <c r="Q278" s="138">
        <v>3.8E-3</v>
      </c>
      <c r="R278" s="138">
        <f>Q278*H278</f>
        <v>3.8E-3</v>
      </c>
      <c r="S278" s="138">
        <v>0</v>
      </c>
      <c r="T278" s="139">
        <f>S278*H278</f>
        <v>0</v>
      </c>
      <c r="AR278" s="140" t="s">
        <v>161</v>
      </c>
      <c r="AT278" s="140" t="s">
        <v>260</v>
      </c>
      <c r="AU278" s="140" t="s">
        <v>87</v>
      </c>
      <c r="AY278" s="15" t="s">
        <v>121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5" t="s">
        <v>85</v>
      </c>
      <c r="BK278" s="141">
        <f>ROUND(I278*H278,2)</f>
        <v>0</v>
      </c>
      <c r="BL278" s="15" t="s">
        <v>127</v>
      </c>
      <c r="BM278" s="140" t="s">
        <v>481</v>
      </c>
    </row>
    <row r="279" spans="2:65" s="1" customFormat="1" ht="19.5">
      <c r="B279" s="31"/>
      <c r="D279" s="142" t="s">
        <v>137</v>
      </c>
      <c r="F279" s="143" t="s">
        <v>482</v>
      </c>
      <c r="I279" s="144"/>
      <c r="L279" s="31"/>
      <c r="M279" s="145"/>
      <c r="T279" s="55"/>
      <c r="AT279" s="15" t="s">
        <v>137</v>
      </c>
      <c r="AU279" s="15" t="s">
        <v>87</v>
      </c>
    </row>
    <row r="280" spans="2:65" s="1" customFormat="1" ht="24.2" customHeight="1">
      <c r="B280" s="31"/>
      <c r="C280" s="160" t="s">
        <v>483</v>
      </c>
      <c r="D280" s="160" t="s">
        <v>260</v>
      </c>
      <c r="E280" s="161" t="s">
        <v>484</v>
      </c>
      <c r="F280" s="162" t="s">
        <v>485</v>
      </c>
      <c r="G280" s="163" t="s">
        <v>339</v>
      </c>
      <c r="H280" s="164">
        <v>2</v>
      </c>
      <c r="I280" s="165"/>
      <c r="J280" s="166">
        <f>ROUND(I280*H280,2)</f>
        <v>0</v>
      </c>
      <c r="K280" s="167"/>
      <c r="L280" s="168"/>
      <c r="M280" s="169" t="s">
        <v>1</v>
      </c>
      <c r="N280" s="170" t="s">
        <v>42</v>
      </c>
      <c r="P280" s="138">
        <f>O280*H280</f>
        <v>0</v>
      </c>
      <c r="Q280" s="138">
        <v>4.1200000000000004E-3</v>
      </c>
      <c r="R280" s="138">
        <f>Q280*H280</f>
        <v>8.2400000000000008E-3</v>
      </c>
      <c r="S280" s="138">
        <v>0</v>
      </c>
      <c r="T280" s="139">
        <f>S280*H280</f>
        <v>0</v>
      </c>
      <c r="AR280" s="140" t="s">
        <v>161</v>
      </c>
      <c r="AT280" s="140" t="s">
        <v>260</v>
      </c>
      <c r="AU280" s="140" t="s">
        <v>87</v>
      </c>
      <c r="AY280" s="15" t="s">
        <v>121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5" t="s">
        <v>85</v>
      </c>
      <c r="BK280" s="141">
        <f>ROUND(I280*H280,2)</f>
        <v>0</v>
      </c>
      <c r="BL280" s="15" t="s">
        <v>127</v>
      </c>
      <c r="BM280" s="140" t="s">
        <v>486</v>
      </c>
    </row>
    <row r="281" spans="2:65" s="1" customFormat="1" ht="19.5">
      <c r="B281" s="31"/>
      <c r="D281" s="142" t="s">
        <v>137</v>
      </c>
      <c r="F281" s="143" t="s">
        <v>482</v>
      </c>
      <c r="I281" s="144"/>
      <c r="L281" s="31"/>
      <c r="M281" s="145"/>
      <c r="T281" s="55"/>
      <c r="AT281" s="15" t="s">
        <v>137</v>
      </c>
      <c r="AU281" s="15" t="s">
        <v>87</v>
      </c>
    </row>
    <row r="282" spans="2:65" s="1" customFormat="1" ht="21.75" customHeight="1">
      <c r="B282" s="31"/>
      <c r="C282" s="128" t="s">
        <v>487</v>
      </c>
      <c r="D282" s="128" t="s">
        <v>123</v>
      </c>
      <c r="E282" s="129" t="s">
        <v>488</v>
      </c>
      <c r="F282" s="130" t="s">
        <v>489</v>
      </c>
      <c r="G282" s="131" t="s">
        <v>339</v>
      </c>
      <c r="H282" s="132">
        <v>1</v>
      </c>
      <c r="I282" s="133"/>
      <c r="J282" s="134">
        <f t="shared" ref="J282:J310" si="20">ROUND(I282*H282,2)</f>
        <v>0</v>
      </c>
      <c r="K282" s="135"/>
      <c r="L282" s="31"/>
      <c r="M282" s="136" t="s">
        <v>1</v>
      </c>
      <c r="N282" s="137" t="s">
        <v>42</v>
      </c>
      <c r="P282" s="138">
        <f t="shared" ref="P282:P310" si="21">O282*H282</f>
        <v>0</v>
      </c>
      <c r="Q282" s="138">
        <v>1.6199999999999999E-3</v>
      </c>
      <c r="R282" s="138">
        <f t="shared" ref="R282:R310" si="22">Q282*H282</f>
        <v>1.6199999999999999E-3</v>
      </c>
      <c r="S282" s="138">
        <v>0</v>
      </c>
      <c r="T282" s="139">
        <f t="shared" ref="T282:T310" si="23">S282*H282</f>
        <v>0</v>
      </c>
      <c r="AR282" s="140" t="s">
        <v>127</v>
      </c>
      <c r="AT282" s="140" t="s">
        <v>123</v>
      </c>
      <c r="AU282" s="140" t="s">
        <v>87</v>
      </c>
      <c r="AY282" s="15" t="s">
        <v>121</v>
      </c>
      <c r="BE282" s="141">
        <f t="shared" ref="BE282:BE310" si="24">IF(N282="základní",J282,0)</f>
        <v>0</v>
      </c>
      <c r="BF282" s="141">
        <f t="shared" ref="BF282:BF310" si="25">IF(N282="snížená",J282,0)</f>
        <v>0</v>
      </c>
      <c r="BG282" s="141">
        <f t="shared" ref="BG282:BG310" si="26">IF(N282="zákl. přenesená",J282,0)</f>
        <v>0</v>
      </c>
      <c r="BH282" s="141">
        <f t="shared" ref="BH282:BH310" si="27">IF(N282="sníž. přenesená",J282,0)</f>
        <v>0</v>
      </c>
      <c r="BI282" s="141">
        <f t="shared" ref="BI282:BI310" si="28">IF(N282="nulová",J282,0)</f>
        <v>0</v>
      </c>
      <c r="BJ282" s="15" t="s">
        <v>85</v>
      </c>
      <c r="BK282" s="141">
        <f t="shared" ref="BK282:BK310" si="29">ROUND(I282*H282,2)</f>
        <v>0</v>
      </c>
      <c r="BL282" s="15" t="s">
        <v>127</v>
      </c>
      <c r="BM282" s="140" t="s">
        <v>490</v>
      </c>
    </row>
    <row r="283" spans="2:65" s="1" customFormat="1" ht="24.2" customHeight="1">
      <c r="B283" s="31"/>
      <c r="C283" s="160" t="s">
        <v>491</v>
      </c>
      <c r="D283" s="160" t="s">
        <v>260</v>
      </c>
      <c r="E283" s="161" t="s">
        <v>492</v>
      </c>
      <c r="F283" s="162" t="s">
        <v>493</v>
      </c>
      <c r="G283" s="163" t="s">
        <v>339</v>
      </c>
      <c r="H283" s="164">
        <v>1</v>
      </c>
      <c r="I283" s="165"/>
      <c r="J283" s="166">
        <f t="shared" si="20"/>
        <v>0</v>
      </c>
      <c r="K283" s="167"/>
      <c r="L283" s="168"/>
      <c r="M283" s="169" t="s">
        <v>1</v>
      </c>
      <c r="N283" s="170" t="s">
        <v>42</v>
      </c>
      <c r="P283" s="138">
        <f t="shared" si="21"/>
        <v>0</v>
      </c>
      <c r="Q283" s="138">
        <v>1.7999999999999999E-2</v>
      </c>
      <c r="R283" s="138">
        <f t="shared" si="22"/>
        <v>1.7999999999999999E-2</v>
      </c>
      <c r="S283" s="138">
        <v>0</v>
      </c>
      <c r="T283" s="139">
        <f t="shared" si="23"/>
        <v>0</v>
      </c>
      <c r="AR283" s="140" t="s">
        <v>161</v>
      </c>
      <c r="AT283" s="140" t="s">
        <v>260</v>
      </c>
      <c r="AU283" s="140" t="s">
        <v>87</v>
      </c>
      <c r="AY283" s="15" t="s">
        <v>121</v>
      </c>
      <c r="BE283" s="141">
        <f t="shared" si="24"/>
        <v>0</v>
      </c>
      <c r="BF283" s="141">
        <f t="shared" si="25"/>
        <v>0</v>
      </c>
      <c r="BG283" s="141">
        <f t="shared" si="26"/>
        <v>0</v>
      </c>
      <c r="BH283" s="141">
        <f t="shared" si="27"/>
        <v>0</v>
      </c>
      <c r="BI283" s="141">
        <f t="shared" si="28"/>
        <v>0</v>
      </c>
      <c r="BJ283" s="15" t="s">
        <v>85</v>
      </c>
      <c r="BK283" s="141">
        <f t="shared" si="29"/>
        <v>0</v>
      </c>
      <c r="BL283" s="15" t="s">
        <v>127</v>
      </c>
      <c r="BM283" s="140" t="s">
        <v>494</v>
      </c>
    </row>
    <row r="284" spans="2:65" s="1" customFormat="1" ht="24.2" customHeight="1">
      <c r="B284" s="31"/>
      <c r="C284" s="160" t="s">
        <v>495</v>
      </c>
      <c r="D284" s="160" t="s">
        <v>260</v>
      </c>
      <c r="E284" s="161" t="s">
        <v>496</v>
      </c>
      <c r="F284" s="162" t="s">
        <v>497</v>
      </c>
      <c r="G284" s="163" t="s">
        <v>339</v>
      </c>
      <c r="H284" s="164">
        <v>1</v>
      </c>
      <c r="I284" s="165"/>
      <c r="J284" s="166">
        <f t="shared" si="20"/>
        <v>0</v>
      </c>
      <c r="K284" s="167"/>
      <c r="L284" s="168"/>
      <c r="M284" s="169" t="s">
        <v>1</v>
      </c>
      <c r="N284" s="170" t="s">
        <v>42</v>
      </c>
      <c r="P284" s="138">
        <f t="shared" si="21"/>
        <v>0</v>
      </c>
      <c r="Q284" s="138">
        <v>3.5000000000000001E-3</v>
      </c>
      <c r="R284" s="138">
        <f t="shared" si="22"/>
        <v>3.5000000000000001E-3</v>
      </c>
      <c r="S284" s="138">
        <v>0</v>
      </c>
      <c r="T284" s="139">
        <f t="shared" si="23"/>
        <v>0</v>
      </c>
      <c r="AR284" s="140" t="s">
        <v>161</v>
      </c>
      <c r="AT284" s="140" t="s">
        <v>260</v>
      </c>
      <c r="AU284" s="140" t="s">
        <v>87</v>
      </c>
      <c r="AY284" s="15" t="s">
        <v>121</v>
      </c>
      <c r="BE284" s="141">
        <f t="shared" si="24"/>
        <v>0</v>
      </c>
      <c r="BF284" s="141">
        <f t="shared" si="25"/>
        <v>0</v>
      </c>
      <c r="BG284" s="141">
        <f t="shared" si="26"/>
        <v>0</v>
      </c>
      <c r="BH284" s="141">
        <f t="shared" si="27"/>
        <v>0</v>
      </c>
      <c r="BI284" s="141">
        <f t="shared" si="28"/>
        <v>0</v>
      </c>
      <c r="BJ284" s="15" t="s">
        <v>85</v>
      </c>
      <c r="BK284" s="141">
        <f t="shared" si="29"/>
        <v>0</v>
      </c>
      <c r="BL284" s="15" t="s">
        <v>127</v>
      </c>
      <c r="BM284" s="140" t="s">
        <v>498</v>
      </c>
    </row>
    <row r="285" spans="2:65" s="1" customFormat="1" ht="16.5" customHeight="1">
      <c r="B285" s="31"/>
      <c r="C285" s="128" t="s">
        <v>499</v>
      </c>
      <c r="D285" s="128" t="s">
        <v>123</v>
      </c>
      <c r="E285" s="129" t="s">
        <v>500</v>
      </c>
      <c r="F285" s="130" t="s">
        <v>501</v>
      </c>
      <c r="G285" s="131" t="s">
        <v>339</v>
      </c>
      <c r="H285" s="132">
        <v>1</v>
      </c>
      <c r="I285" s="133"/>
      <c r="J285" s="134">
        <f t="shared" si="20"/>
        <v>0</v>
      </c>
      <c r="K285" s="135"/>
      <c r="L285" s="31"/>
      <c r="M285" s="136" t="s">
        <v>1</v>
      </c>
      <c r="N285" s="137" t="s">
        <v>42</v>
      </c>
      <c r="P285" s="138">
        <f t="shared" si="21"/>
        <v>0</v>
      </c>
      <c r="Q285" s="138">
        <v>1.3600000000000001E-3</v>
      </c>
      <c r="R285" s="138">
        <f t="shared" si="22"/>
        <v>1.3600000000000001E-3</v>
      </c>
      <c r="S285" s="138">
        <v>0</v>
      </c>
      <c r="T285" s="139">
        <f t="shared" si="23"/>
        <v>0</v>
      </c>
      <c r="AR285" s="140" t="s">
        <v>127</v>
      </c>
      <c r="AT285" s="140" t="s">
        <v>123</v>
      </c>
      <c r="AU285" s="140" t="s">
        <v>87</v>
      </c>
      <c r="AY285" s="15" t="s">
        <v>121</v>
      </c>
      <c r="BE285" s="141">
        <f t="shared" si="24"/>
        <v>0</v>
      </c>
      <c r="BF285" s="141">
        <f t="shared" si="25"/>
        <v>0</v>
      </c>
      <c r="BG285" s="141">
        <f t="shared" si="26"/>
        <v>0</v>
      </c>
      <c r="BH285" s="141">
        <f t="shared" si="27"/>
        <v>0</v>
      </c>
      <c r="BI285" s="141">
        <f t="shared" si="28"/>
        <v>0</v>
      </c>
      <c r="BJ285" s="15" t="s">
        <v>85</v>
      </c>
      <c r="BK285" s="141">
        <f t="shared" si="29"/>
        <v>0</v>
      </c>
      <c r="BL285" s="15" t="s">
        <v>127</v>
      </c>
      <c r="BM285" s="140" t="s">
        <v>502</v>
      </c>
    </row>
    <row r="286" spans="2:65" s="1" customFormat="1" ht="24.2" customHeight="1">
      <c r="B286" s="31"/>
      <c r="C286" s="160" t="s">
        <v>503</v>
      </c>
      <c r="D286" s="160" t="s">
        <v>260</v>
      </c>
      <c r="E286" s="161" t="s">
        <v>504</v>
      </c>
      <c r="F286" s="162" t="s">
        <v>505</v>
      </c>
      <c r="G286" s="163" t="s">
        <v>339</v>
      </c>
      <c r="H286" s="164">
        <v>1</v>
      </c>
      <c r="I286" s="165"/>
      <c r="J286" s="166">
        <f t="shared" si="20"/>
        <v>0</v>
      </c>
      <c r="K286" s="167"/>
      <c r="L286" s="168"/>
      <c r="M286" s="169" t="s">
        <v>1</v>
      </c>
      <c r="N286" s="170" t="s">
        <v>42</v>
      </c>
      <c r="P286" s="138">
        <f t="shared" si="21"/>
        <v>0</v>
      </c>
      <c r="Q286" s="138">
        <v>4.8000000000000001E-2</v>
      </c>
      <c r="R286" s="138">
        <f t="shared" si="22"/>
        <v>4.8000000000000001E-2</v>
      </c>
      <c r="S286" s="138">
        <v>0</v>
      </c>
      <c r="T286" s="139">
        <f t="shared" si="23"/>
        <v>0</v>
      </c>
      <c r="AR286" s="140" t="s">
        <v>161</v>
      </c>
      <c r="AT286" s="140" t="s">
        <v>260</v>
      </c>
      <c r="AU286" s="140" t="s">
        <v>87</v>
      </c>
      <c r="AY286" s="15" t="s">
        <v>121</v>
      </c>
      <c r="BE286" s="141">
        <f t="shared" si="24"/>
        <v>0</v>
      </c>
      <c r="BF286" s="141">
        <f t="shared" si="25"/>
        <v>0</v>
      </c>
      <c r="BG286" s="141">
        <f t="shared" si="26"/>
        <v>0</v>
      </c>
      <c r="BH286" s="141">
        <f t="shared" si="27"/>
        <v>0</v>
      </c>
      <c r="BI286" s="141">
        <f t="shared" si="28"/>
        <v>0</v>
      </c>
      <c r="BJ286" s="15" t="s">
        <v>85</v>
      </c>
      <c r="BK286" s="141">
        <f t="shared" si="29"/>
        <v>0</v>
      </c>
      <c r="BL286" s="15" t="s">
        <v>127</v>
      </c>
      <c r="BM286" s="140" t="s">
        <v>506</v>
      </c>
    </row>
    <row r="287" spans="2:65" s="1" customFormat="1" ht="16.5" customHeight="1">
      <c r="B287" s="31"/>
      <c r="C287" s="160" t="s">
        <v>507</v>
      </c>
      <c r="D287" s="160" t="s">
        <v>260</v>
      </c>
      <c r="E287" s="161" t="s">
        <v>508</v>
      </c>
      <c r="F287" s="162" t="s">
        <v>509</v>
      </c>
      <c r="G287" s="163" t="s">
        <v>339</v>
      </c>
      <c r="H287" s="164">
        <v>1</v>
      </c>
      <c r="I287" s="165"/>
      <c r="J287" s="166">
        <f t="shared" si="20"/>
        <v>0</v>
      </c>
      <c r="K287" s="167"/>
      <c r="L287" s="168"/>
      <c r="M287" s="169" t="s">
        <v>1</v>
      </c>
      <c r="N287" s="170" t="s">
        <v>42</v>
      </c>
      <c r="P287" s="138">
        <f t="shared" si="21"/>
        <v>0</v>
      </c>
      <c r="Q287" s="138">
        <v>0</v>
      </c>
      <c r="R287" s="138">
        <f t="shared" si="22"/>
        <v>0</v>
      </c>
      <c r="S287" s="138">
        <v>0</v>
      </c>
      <c r="T287" s="139">
        <f t="shared" si="23"/>
        <v>0</v>
      </c>
      <c r="AR287" s="140" t="s">
        <v>161</v>
      </c>
      <c r="AT287" s="140" t="s">
        <v>260</v>
      </c>
      <c r="AU287" s="140" t="s">
        <v>87</v>
      </c>
      <c r="AY287" s="15" t="s">
        <v>121</v>
      </c>
      <c r="BE287" s="141">
        <f t="shared" si="24"/>
        <v>0</v>
      </c>
      <c r="BF287" s="141">
        <f t="shared" si="25"/>
        <v>0</v>
      </c>
      <c r="BG287" s="141">
        <f t="shared" si="26"/>
        <v>0</v>
      </c>
      <c r="BH287" s="141">
        <f t="shared" si="27"/>
        <v>0</v>
      </c>
      <c r="BI287" s="141">
        <f t="shared" si="28"/>
        <v>0</v>
      </c>
      <c r="BJ287" s="15" t="s">
        <v>85</v>
      </c>
      <c r="BK287" s="141">
        <f t="shared" si="29"/>
        <v>0</v>
      </c>
      <c r="BL287" s="15" t="s">
        <v>127</v>
      </c>
      <c r="BM287" s="140" t="s">
        <v>510</v>
      </c>
    </row>
    <row r="288" spans="2:65" s="1" customFormat="1" ht="21.75" customHeight="1">
      <c r="B288" s="31"/>
      <c r="C288" s="128" t="s">
        <v>511</v>
      </c>
      <c r="D288" s="128" t="s">
        <v>123</v>
      </c>
      <c r="E288" s="129" t="s">
        <v>512</v>
      </c>
      <c r="F288" s="130" t="s">
        <v>513</v>
      </c>
      <c r="G288" s="131" t="s">
        <v>339</v>
      </c>
      <c r="H288" s="132">
        <v>2</v>
      </c>
      <c r="I288" s="133"/>
      <c r="J288" s="134">
        <f t="shared" si="20"/>
        <v>0</v>
      </c>
      <c r="K288" s="135"/>
      <c r="L288" s="31"/>
      <c r="M288" s="136" t="s">
        <v>1</v>
      </c>
      <c r="N288" s="137" t="s">
        <v>42</v>
      </c>
      <c r="P288" s="138">
        <f t="shared" si="21"/>
        <v>0</v>
      </c>
      <c r="Q288" s="138">
        <v>2.81E-3</v>
      </c>
      <c r="R288" s="138">
        <f t="shared" si="22"/>
        <v>5.62E-3</v>
      </c>
      <c r="S288" s="138">
        <v>0</v>
      </c>
      <c r="T288" s="139">
        <f t="shared" si="23"/>
        <v>0</v>
      </c>
      <c r="AR288" s="140" t="s">
        <v>127</v>
      </c>
      <c r="AT288" s="140" t="s">
        <v>123</v>
      </c>
      <c r="AU288" s="140" t="s">
        <v>87</v>
      </c>
      <c r="AY288" s="15" t="s">
        <v>121</v>
      </c>
      <c r="BE288" s="141">
        <f t="shared" si="24"/>
        <v>0</v>
      </c>
      <c r="BF288" s="141">
        <f t="shared" si="25"/>
        <v>0</v>
      </c>
      <c r="BG288" s="141">
        <f t="shared" si="26"/>
        <v>0</v>
      </c>
      <c r="BH288" s="141">
        <f t="shared" si="27"/>
        <v>0</v>
      </c>
      <c r="BI288" s="141">
        <f t="shared" si="28"/>
        <v>0</v>
      </c>
      <c r="BJ288" s="15" t="s">
        <v>85</v>
      </c>
      <c r="BK288" s="141">
        <f t="shared" si="29"/>
        <v>0</v>
      </c>
      <c r="BL288" s="15" t="s">
        <v>127</v>
      </c>
      <c r="BM288" s="140" t="s">
        <v>514</v>
      </c>
    </row>
    <row r="289" spans="2:65" s="1" customFormat="1" ht="24.2" customHeight="1">
      <c r="B289" s="31"/>
      <c r="C289" s="128" t="s">
        <v>515</v>
      </c>
      <c r="D289" s="128" t="s">
        <v>123</v>
      </c>
      <c r="E289" s="129" t="s">
        <v>516</v>
      </c>
      <c r="F289" s="130" t="s">
        <v>517</v>
      </c>
      <c r="G289" s="131" t="s">
        <v>339</v>
      </c>
      <c r="H289" s="132">
        <v>4</v>
      </c>
      <c r="I289" s="133"/>
      <c r="J289" s="134">
        <f t="shared" si="20"/>
        <v>0</v>
      </c>
      <c r="K289" s="135"/>
      <c r="L289" s="31"/>
      <c r="M289" s="136" t="s">
        <v>1</v>
      </c>
      <c r="N289" s="137" t="s">
        <v>42</v>
      </c>
      <c r="P289" s="138">
        <f t="shared" si="21"/>
        <v>0</v>
      </c>
      <c r="Q289" s="138">
        <v>2.81E-3</v>
      </c>
      <c r="R289" s="138">
        <f t="shared" si="22"/>
        <v>1.124E-2</v>
      </c>
      <c r="S289" s="138">
        <v>0</v>
      </c>
      <c r="T289" s="139">
        <f t="shared" si="23"/>
        <v>0</v>
      </c>
      <c r="AR289" s="140" t="s">
        <v>127</v>
      </c>
      <c r="AT289" s="140" t="s">
        <v>123</v>
      </c>
      <c r="AU289" s="140" t="s">
        <v>87</v>
      </c>
      <c r="AY289" s="15" t="s">
        <v>121</v>
      </c>
      <c r="BE289" s="141">
        <f t="shared" si="24"/>
        <v>0</v>
      </c>
      <c r="BF289" s="141">
        <f t="shared" si="25"/>
        <v>0</v>
      </c>
      <c r="BG289" s="141">
        <f t="shared" si="26"/>
        <v>0</v>
      </c>
      <c r="BH289" s="141">
        <f t="shared" si="27"/>
        <v>0</v>
      </c>
      <c r="BI289" s="141">
        <f t="shared" si="28"/>
        <v>0</v>
      </c>
      <c r="BJ289" s="15" t="s">
        <v>85</v>
      </c>
      <c r="BK289" s="141">
        <f t="shared" si="29"/>
        <v>0</v>
      </c>
      <c r="BL289" s="15" t="s">
        <v>127</v>
      </c>
      <c r="BM289" s="140" t="s">
        <v>518</v>
      </c>
    </row>
    <row r="290" spans="2:65" s="1" customFormat="1" ht="24.2" customHeight="1">
      <c r="B290" s="31"/>
      <c r="C290" s="160" t="s">
        <v>519</v>
      </c>
      <c r="D290" s="160" t="s">
        <v>260</v>
      </c>
      <c r="E290" s="161" t="s">
        <v>520</v>
      </c>
      <c r="F290" s="162" t="s">
        <v>521</v>
      </c>
      <c r="G290" s="163" t="s">
        <v>339</v>
      </c>
      <c r="H290" s="164">
        <v>6</v>
      </c>
      <c r="I290" s="165"/>
      <c r="J290" s="166">
        <f t="shared" si="20"/>
        <v>0</v>
      </c>
      <c r="K290" s="167"/>
      <c r="L290" s="168"/>
      <c r="M290" s="169" t="s">
        <v>1</v>
      </c>
      <c r="N290" s="170" t="s">
        <v>42</v>
      </c>
      <c r="P290" s="138">
        <f t="shared" si="21"/>
        <v>0</v>
      </c>
      <c r="Q290" s="138">
        <v>4.5999999999999999E-2</v>
      </c>
      <c r="R290" s="138">
        <f t="shared" si="22"/>
        <v>0.27600000000000002</v>
      </c>
      <c r="S290" s="138">
        <v>0</v>
      </c>
      <c r="T290" s="139">
        <f t="shared" si="23"/>
        <v>0</v>
      </c>
      <c r="AR290" s="140" t="s">
        <v>161</v>
      </c>
      <c r="AT290" s="140" t="s">
        <v>260</v>
      </c>
      <c r="AU290" s="140" t="s">
        <v>87</v>
      </c>
      <c r="AY290" s="15" t="s">
        <v>121</v>
      </c>
      <c r="BE290" s="141">
        <f t="shared" si="24"/>
        <v>0</v>
      </c>
      <c r="BF290" s="141">
        <f t="shared" si="25"/>
        <v>0</v>
      </c>
      <c r="BG290" s="141">
        <f t="shared" si="26"/>
        <v>0</v>
      </c>
      <c r="BH290" s="141">
        <f t="shared" si="27"/>
        <v>0</v>
      </c>
      <c r="BI290" s="141">
        <f t="shared" si="28"/>
        <v>0</v>
      </c>
      <c r="BJ290" s="15" t="s">
        <v>85</v>
      </c>
      <c r="BK290" s="141">
        <f t="shared" si="29"/>
        <v>0</v>
      </c>
      <c r="BL290" s="15" t="s">
        <v>127</v>
      </c>
      <c r="BM290" s="140" t="s">
        <v>522</v>
      </c>
    </row>
    <row r="291" spans="2:65" s="1" customFormat="1" ht="24.2" customHeight="1">
      <c r="B291" s="31"/>
      <c r="C291" s="160" t="s">
        <v>523</v>
      </c>
      <c r="D291" s="160" t="s">
        <v>260</v>
      </c>
      <c r="E291" s="161" t="s">
        <v>524</v>
      </c>
      <c r="F291" s="162" t="s">
        <v>525</v>
      </c>
      <c r="G291" s="163" t="s">
        <v>339</v>
      </c>
      <c r="H291" s="164">
        <v>2</v>
      </c>
      <c r="I291" s="165"/>
      <c r="J291" s="166">
        <f t="shared" si="20"/>
        <v>0</v>
      </c>
      <c r="K291" s="167"/>
      <c r="L291" s="168"/>
      <c r="M291" s="169" t="s">
        <v>1</v>
      </c>
      <c r="N291" s="170" t="s">
        <v>42</v>
      </c>
      <c r="P291" s="138">
        <f t="shared" si="21"/>
        <v>0</v>
      </c>
      <c r="Q291" s="138">
        <v>4.0000000000000001E-3</v>
      </c>
      <c r="R291" s="138">
        <f t="shared" si="22"/>
        <v>8.0000000000000002E-3</v>
      </c>
      <c r="S291" s="138">
        <v>0</v>
      </c>
      <c r="T291" s="139">
        <f t="shared" si="23"/>
        <v>0</v>
      </c>
      <c r="AR291" s="140" t="s">
        <v>161</v>
      </c>
      <c r="AT291" s="140" t="s">
        <v>260</v>
      </c>
      <c r="AU291" s="140" t="s">
        <v>87</v>
      </c>
      <c r="AY291" s="15" t="s">
        <v>121</v>
      </c>
      <c r="BE291" s="141">
        <f t="shared" si="24"/>
        <v>0</v>
      </c>
      <c r="BF291" s="141">
        <f t="shared" si="25"/>
        <v>0</v>
      </c>
      <c r="BG291" s="141">
        <f t="shared" si="26"/>
        <v>0</v>
      </c>
      <c r="BH291" s="141">
        <f t="shared" si="27"/>
        <v>0</v>
      </c>
      <c r="BI291" s="141">
        <f t="shared" si="28"/>
        <v>0</v>
      </c>
      <c r="BJ291" s="15" t="s">
        <v>85</v>
      </c>
      <c r="BK291" s="141">
        <f t="shared" si="29"/>
        <v>0</v>
      </c>
      <c r="BL291" s="15" t="s">
        <v>127</v>
      </c>
      <c r="BM291" s="140" t="s">
        <v>526</v>
      </c>
    </row>
    <row r="292" spans="2:65" s="1" customFormat="1" ht="16.5" customHeight="1">
      <c r="B292" s="31"/>
      <c r="C292" s="160" t="s">
        <v>527</v>
      </c>
      <c r="D292" s="160" t="s">
        <v>260</v>
      </c>
      <c r="E292" s="161" t="s">
        <v>528</v>
      </c>
      <c r="F292" s="162" t="s">
        <v>529</v>
      </c>
      <c r="G292" s="163" t="s">
        <v>339</v>
      </c>
      <c r="H292" s="164">
        <v>4</v>
      </c>
      <c r="I292" s="165"/>
      <c r="J292" s="166">
        <f t="shared" si="20"/>
        <v>0</v>
      </c>
      <c r="K292" s="167"/>
      <c r="L292" s="168"/>
      <c r="M292" s="169" t="s">
        <v>1</v>
      </c>
      <c r="N292" s="170" t="s">
        <v>42</v>
      </c>
      <c r="P292" s="138">
        <f t="shared" si="21"/>
        <v>0</v>
      </c>
      <c r="Q292" s="138">
        <v>0</v>
      </c>
      <c r="R292" s="138">
        <f t="shared" si="22"/>
        <v>0</v>
      </c>
      <c r="S292" s="138">
        <v>0</v>
      </c>
      <c r="T292" s="139">
        <f t="shared" si="23"/>
        <v>0</v>
      </c>
      <c r="AR292" s="140" t="s">
        <v>161</v>
      </c>
      <c r="AT292" s="140" t="s">
        <v>260</v>
      </c>
      <c r="AU292" s="140" t="s">
        <v>87</v>
      </c>
      <c r="AY292" s="15" t="s">
        <v>121</v>
      </c>
      <c r="BE292" s="141">
        <f t="shared" si="24"/>
        <v>0</v>
      </c>
      <c r="BF292" s="141">
        <f t="shared" si="25"/>
        <v>0</v>
      </c>
      <c r="BG292" s="141">
        <f t="shared" si="26"/>
        <v>0</v>
      </c>
      <c r="BH292" s="141">
        <f t="shared" si="27"/>
        <v>0</v>
      </c>
      <c r="BI292" s="141">
        <f t="shared" si="28"/>
        <v>0</v>
      </c>
      <c r="BJ292" s="15" t="s">
        <v>85</v>
      </c>
      <c r="BK292" s="141">
        <f t="shared" si="29"/>
        <v>0</v>
      </c>
      <c r="BL292" s="15" t="s">
        <v>127</v>
      </c>
      <c r="BM292" s="140" t="s">
        <v>530</v>
      </c>
    </row>
    <row r="293" spans="2:65" s="1" customFormat="1" ht="21.75" customHeight="1">
      <c r="B293" s="31"/>
      <c r="C293" s="128" t="s">
        <v>531</v>
      </c>
      <c r="D293" s="128" t="s">
        <v>123</v>
      </c>
      <c r="E293" s="129" t="s">
        <v>532</v>
      </c>
      <c r="F293" s="130" t="s">
        <v>533</v>
      </c>
      <c r="G293" s="131" t="s">
        <v>339</v>
      </c>
      <c r="H293" s="132">
        <v>1</v>
      </c>
      <c r="I293" s="133"/>
      <c r="J293" s="134">
        <f t="shared" si="20"/>
        <v>0</v>
      </c>
      <c r="K293" s="135"/>
      <c r="L293" s="31"/>
      <c r="M293" s="136" t="s">
        <v>1</v>
      </c>
      <c r="N293" s="137" t="s">
        <v>42</v>
      </c>
      <c r="P293" s="138">
        <f t="shared" si="21"/>
        <v>0</v>
      </c>
      <c r="Q293" s="138">
        <v>2.8600000000000001E-3</v>
      </c>
      <c r="R293" s="138">
        <f t="shared" si="22"/>
        <v>2.8600000000000001E-3</v>
      </c>
      <c r="S293" s="138">
        <v>0</v>
      </c>
      <c r="T293" s="139">
        <f t="shared" si="23"/>
        <v>0</v>
      </c>
      <c r="AR293" s="140" t="s">
        <v>127</v>
      </c>
      <c r="AT293" s="140" t="s">
        <v>123</v>
      </c>
      <c r="AU293" s="140" t="s">
        <v>87</v>
      </c>
      <c r="AY293" s="15" t="s">
        <v>121</v>
      </c>
      <c r="BE293" s="141">
        <f t="shared" si="24"/>
        <v>0</v>
      </c>
      <c r="BF293" s="141">
        <f t="shared" si="25"/>
        <v>0</v>
      </c>
      <c r="BG293" s="141">
        <f t="shared" si="26"/>
        <v>0</v>
      </c>
      <c r="BH293" s="141">
        <f t="shared" si="27"/>
        <v>0</v>
      </c>
      <c r="BI293" s="141">
        <f t="shared" si="28"/>
        <v>0</v>
      </c>
      <c r="BJ293" s="15" t="s">
        <v>85</v>
      </c>
      <c r="BK293" s="141">
        <f t="shared" si="29"/>
        <v>0</v>
      </c>
      <c r="BL293" s="15" t="s">
        <v>127</v>
      </c>
      <c r="BM293" s="140" t="s">
        <v>534</v>
      </c>
    </row>
    <row r="294" spans="2:65" s="1" customFormat="1" ht="24.2" customHeight="1">
      <c r="B294" s="31"/>
      <c r="C294" s="160" t="s">
        <v>535</v>
      </c>
      <c r="D294" s="160" t="s">
        <v>260</v>
      </c>
      <c r="E294" s="161" t="s">
        <v>536</v>
      </c>
      <c r="F294" s="162" t="s">
        <v>537</v>
      </c>
      <c r="G294" s="163" t="s">
        <v>339</v>
      </c>
      <c r="H294" s="164">
        <v>1</v>
      </c>
      <c r="I294" s="165"/>
      <c r="J294" s="166">
        <f t="shared" si="20"/>
        <v>0</v>
      </c>
      <c r="K294" s="167"/>
      <c r="L294" s="168"/>
      <c r="M294" s="169" t="s">
        <v>1</v>
      </c>
      <c r="N294" s="170" t="s">
        <v>42</v>
      </c>
      <c r="P294" s="138">
        <f t="shared" si="21"/>
        <v>0</v>
      </c>
      <c r="Q294" s="138">
        <v>6.5000000000000002E-2</v>
      </c>
      <c r="R294" s="138">
        <f t="shared" si="22"/>
        <v>6.5000000000000002E-2</v>
      </c>
      <c r="S294" s="138">
        <v>0</v>
      </c>
      <c r="T294" s="139">
        <f t="shared" si="23"/>
        <v>0</v>
      </c>
      <c r="AR294" s="140" t="s">
        <v>161</v>
      </c>
      <c r="AT294" s="140" t="s">
        <v>260</v>
      </c>
      <c r="AU294" s="140" t="s">
        <v>87</v>
      </c>
      <c r="AY294" s="15" t="s">
        <v>121</v>
      </c>
      <c r="BE294" s="141">
        <f t="shared" si="24"/>
        <v>0</v>
      </c>
      <c r="BF294" s="141">
        <f t="shared" si="25"/>
        <v>0</v>
      </c>
      <c r="BG294" s="141">
        <f t="shared" si="26"/>
        <v>0</v>
      </c>
      <c r="BH294" s="141">
        <f t="shared" si="27"/>
        <v>0</v>
      </c>
      <c r="BI294" s="141">
        <f t="shared" si="28"/>
        <v>0</v>
      </c>
      <c r="BJ294" s="15" t="s">
        <v>85</v>
      </c>
      <c r="BK294" s="141">
        <f t="shared" si="29"/>
        <v>0</v>
      </c>
      <c r="BL294" s="15" t="s">
        <v>127</v>
      </c>
      <c r="BM294" s="140" t="s">
        <v>538</v>
      </c>
    </row>
    <row r="295" spans="2:65" s="1" customFormat="1" ht="24.2" customHeight="1">
      <c r="B295" s="31"/>
      <c r="C295" s="160" t="s">
        <v>539</v>
      </c>
      <c r="D295" s="160" t="s">
        <v>260</v>
      </c>
      <c r="E295" s="161" t="s">
        <v>540</v>
      </c>
      <c r="F295" s="162" t="s">
        <v>541</v>
      </c>
      <c r="G295" s="163" t="s">
        <v>339</v>
      </c>
      <c r="H295" s="164">
        <v>1</v>
      </c>
      <c r="I295" s="165"/>
      <c r="J295" s="166">
        <f t="shared" si="20"/>
        <v>0</v>
      </c>
      <c r="K295" s="167"/>
      <c r="L295" s="168"/>
      <c r="M295" s="169" t="s">
        <v>1</v>
      </c>
      <c r="N295" s="170" t="s">
        <v>42</v>
      </c>
      <c r="P295" s="138">
        <f t="shared" si="21"/>
        <v>0</v>
      </c>
      <c r="Q295" s="138">
        <v>4.4999999999999997E-3</v>
      </c>
      <c r="R295" s="138">
        <f t="shared" si="22"/>
        <v>4.4999999999999997E-3</v>
      </c>
      <c r="S295" s="138">
        <v>0</v>
      </c>
      <c r="T295" s="139">
        <f t="shared" si="23"/>
        <v>0</v>
      </c>
      <c r="AR295" s="140" t="s">
        <v>161</v>
      </c>
      <c r="AT295" s="140" t="s">
        <v>260</v>
      </c>
      <c r="AU295" s="140" t="s">
        <v>87</v>
      </c>
      <c r="AY295" s="15" t="s">
        <v>121</v>
      </c>
      <c r="BE295" s="141">
        <f t="shared" si="24"/>
        <v>0</v>
      </c>
      <c r="BF295" s="141">
        <f t="shared" si="25"/>
        <v>0</v>
      </c>
      <c r="BG295" s="141">
        <f t="shared" si="26"/>
        <v>0</v>
      </c>
      <c r="BH295" s="141">
        <f t="shared" si="27"/>
        <v>0</v>
      </c>
      <c r="BI295" s="141">
        <f t="shared" si="28"/>
        <v>0</v>
      </c>
      <c r="BJ295" s="15" t="s">
        <v>85</v>
      </c>
      <c r="BK295" s="141">
        <f t="shared" si="29"/>
        <v>0</v>
      </c>
      <c r="BL295" s="15" t="s">
        <v>127</v>
      </c>
      <c r="BM295" s="140" t="s">
        <v>542</v>
      </c>
    </row>
    <row r="296" spans="2:65" s="1" customFormat="1" ht="21.75" customHeight="1">
      <c r="B296" s="31"/>
      <c r="C296" s="128" t="s">
        <v>543</v>
      </c>
      <c r="D296" s="128" t="s">
        <v>123</v>
      </c>
      <c r="E296" s="129" t="s">
        <v>544</v>
      </c>
      <c r="F296" s="130" t="s">
        <v>545</v>
      </c>
      <c r="G296" s="131" t="s">
        <v>339</v>
      </c>
      <c r="H296" s="132">
        <v>1</v>
      </c>
      <c r="I296" s="133"/>
      <c r="J296" s="134">
        <f t="shared" si="20"/>
        <v>0</v>
      </c>
      <c r="K296" s="135"/>
      <c r="L296" s="31"/>
      <c r="M296" s="136" t="s">
        <v>1</v>
      </c>
      <c r="N296" s="137" t="s">
        <v>42</v>
      </c>
      <c r="P296" s="138">
        <f t="shared" si="21"/>
        <v>0</v>
      </c>
      <c r="Q296" s="138">
        <v>7.1599999999999997E-3</v>
      </c>
      <c r="R296" s="138">
        <f t="shared" si="22"/>
        <v>7.1599999999999997E-3</v>
      </c>
      <c r="S296" s="138">
        <v>0</v>
      </c>
      <c r="T296" s="139">
        <f t="shared" si="23"/>
        <v>0</v>
      </c>
      <c r="AR296" s="140" t="s">
        <v>127</v>
      </c>
      <c r="AT296" s="140" t="s">
        <v>123</v>
      </c>
      <c r="AU296" s="140" t="s">
        <v>87</v>
      </c>
      <c r="AY296" s="15" t="s">
        <v>121</v>
      </c>
      <c r="BE296" s="141">
        <f t="shared" si="24"/>
        <v>0</v>
      </c>
      <c r="BF296" s="141">
        <f t="shared" si="25"/>
        <v>0</v>
      </c>
      <c r="BG296" s="141">
        <f t="shared" si="26"/>
        <v>0</v>
      </c>
      <c r="BH296" s="141">
        <f t="shared" si="27"/>
        <v>0</v>
      </c>
      <c r="BI296" s="141">
        <f t="shared" si="28"/>
        <v>0</v>
      </c>
      <c r="BJ296" s="15" t="s">
        <v>85</v>
      </c>
      <c r="BK296" s="141">
        <f t="shared" si="29"/>
        <v>0</v>
      </c>
      <c r="BL296" s="15" t="s">
        <v>127</v>
      </c>
      <c r="BM296" s="140" t="s">
        <v>546</v>
      </c>
    </row>
    <row r="297" spans="2:65" s="1" customFormat="1" ht="24.2" customHeight="1">
      <c r="B297" s="31"/>
      <c r="C297" s="160" t="s">
        <v>547</v>
      </c>
      <c r="D297" s="160" t="s">
        <v>260</v>
      </c>
      <c r="E297" s="161" t="s">
        <v>548</v>
      </c>
      <c r="F297" s="162" t="s">
        <v>549</v>
      </c>
      <c r="G297" s="163" t="s">
        <v>339</v>
      </c>
      <c r="H297" s="164">
        <v>1</v>
      </c>
      <c r="I297" s="165"/>
      <c r="J297" s="166">
        <f t="shared" si="20"/>
        <v>0</v>
      </c>
      <c r="K297" s="167"/>
      <c r="L297" s="168"/>
      <c r="M297" s="169" t="s">
        <v>1</v>
      </c>
      <c r="N297" s="170" t="s">
        <v>42</v>
      </c>
      <c r="P297" s="138">
        <f t="shared" si="21"/>
        <v>0</v>
      </c>
      <c r="Q297" s="138">
        <v>0.22</v>
      </c>
      <c r="R297" s="138">
        <f t="shared" si="22"/>
        <v>0.22</v>
      </c>
      <c r="S297" s="138">
        <v>0</v>
      </c>
      <c r="T297" s="139">
        <f t="shared" si="23"/>
        <v>0</v>
      </c>
      <c r="AR297" s="140" t="s">
        <v>161</v>
      </c>
      <c r="AT297" s="140" t="s">
        <v>260</v>
      </c>
      <c r="AU297" s="140" t="s">
        <v>87</v>
      </c>
      <c r="AY297" s="15" t="s">
        <v>121</v>
      </c>
      <c r="BE297" s="141">
        <f t="shared" si="24"/>
        <v>0</v>
      </c>
      <c r="BF297" s="141">
        <f t="shared" si="25"/>
        <v>0</v>
      </c>
      <c r="BG297" s="141">
        <f t="shared" si="26"/>
        <v>0</v>
      </c>
      <c r="BH297" s="141">
        <f t="shared" si="27"/>
        <v>0</v>
      </c>
      <c r="BI297" s="141">
        <f t="shared" si="28"/>
        <v>0</v>
      </c>
      <c r="BJ297" s="15" t="s">
        <v>85</v>
      </c>
      <c r="BK297" s="141">
        <f t="shared" si="29"/>
        <v>0</v>
      </c>
      <c r="BL297" s="15" t="s">
        <v>127</v>
      </c>
      <c r="BM297" s="140" t="s">
        <v>550</v>
      </c>
    </row>
    <row r="298" spans="2:65" s="1" customFormat="1" ht="24.2" customHeight="1">
      <c r="B298" s="31"/>
      <c r="C298" s="160" t="s">
        <v>551</v>
      </c>
      <c r="D298" s="160" t="s">
        <v>260</v>
      </c>
      <c r="E298" s="161" t="s">
        <v>552</v>
      </c>
      <c r="F298" s="162" t="s">
        <v>553</v>
      </c>
      <c r="G298" s="163" t="s">
        <v>339</v>
      </c>
      <c r="H298" s="164">
        <v>1</v>
      </c>
      <c r="I298" s="165"/>
      <c r="J298" s="166">
        <f t="shared" si="20"/>
        <v>0</v>
      </c>
      <c r="K298" s="167"/>
      <c r="L298" s="168"/>
      <c r="M298" s="169" t="s">
        <v>1</v>
      </c>
      <c r="N298" s="170" t="s">
        <v>42</v>
      </c>
      <c r="P298" s="138">
        <f t="shared" si="21"/>
        <v>0</v>
      </c>
      <c r="Q298" s="138">
        <v>5.0000000000000001E-3</v>
      </c>
      <c r="R298" s="138">
        <f t="shared" si="22"/>
        <v>5.0000000000000001E-3</v>
      </c>
      <c r="S298" s="138">
        <v>0</v>
      </c>
      <c r="T298" s="139">
        <f t="shared" si="23"/>
        <v>0</v>
      </c>
      <c r="AR298" s="140" t="s">
        <v>161</v>
      </c>
      <c r="AT298" s="140" t="s">
        <v>260</v>
      </c>
      <c r="AU298" s="140" t="s">
        <v>87</v>
      </c>
      <c r="AY298" s="15" t="s">
        <v>121</v>
      </c>
      <c r="BE298" s="141">
        <f t="shared" si="24"/>
        <v>0</v>
      </c>
      <c r="BF298" s="141">
        <f t="shared" si="25"/>
        <v>0</v>
      </c>
      <c r="BG298" s="141">
        <f t="shared" si="26"/>
        <v>0</v>
      </c>
      <c r="BH298" s="141">
        <f t="shared" si="27"/>
        <v>0</v>
      </c>
      <c r="BI298" s="141">
        <f t="shared" si="28"/>
        <v>0</v>
      </c>
      <c r="BJ298" s="15" t="s">
        <v>85</v>
      </c>
      <c r="BK298" s="141">
        <f t="shared" si="29"/>
        <v>0</v>
      </c>
      <c r="BL298" s="15" t="s">
        <v>127</v>
      </c>
      <c r="BM298" s="140" t="s">
        <v>554</v>
      </c>
    </row>
    <row r="299" spans="2:65" s="1" customFormat="1" ht="16.5" customHeight="1">
      <c r="B299" s="31"/>
      <c r="C299" s="128" t="s">
        <v>555</v>
      </c>
      <c r="D299" s="128" t="s">
        <v>123</v>
      </c>
      <c r="E299" s="129" t="s">
        <v>556</v>
      </c>
      <c r="F299" s="130" t="s">
        <v>557</v>
      </c>
      <c r="G299" s="131" t="s">
        <v>155</v>
      </c>
      <c r="H299" s="132">
        <v>220</v>
      </c>
      <c r="I299" s="133"/>
      <c r="J299" s="134">
        <f t="shared" si="20"/>
        <v>0</v>
      </c>
      <c r="K299" s="135"/>
      <c r="L299" s="31"/>
      <c r="M299" s="136" t="s">
        <v>1</v>
      </c>
      <c r="N299" s="137" t="s">
        <v>42</v>
      </c>
      <c r="P299" s="138">
        <f t="shared" si="21"/>
        <v>0</v>
      </c>
      <c r="Q299" s="138">
        <v>0</v>
      </c>
      <c r="R299" s="138">
        <f t="shared" si="22"/>
        <v>0</v>
      </c>
      <c r="S299" s="138">
        <v>0</v>
      </c>
      <c r="T299" s="139">
        <f t="shared" si="23"/>
        <v>0</v>
      </c>
      <c r="AR299" s="140" t="s">
        <v>127</v>
      </c>
      <c r="AT299" s="140" t="s">
        <v>123</v>
      </c>
      <c r="AU299" s="140" t="s">
        <v>87</v>
      </c>
      <c r="AY299" s="15" t="s">
        <v>121</v>
      </c>
      <c r="BE299" s="141">
        <f t="shared" si="24"/>
        <v>0</v>
      </c>
      <c r="BF299" s="141">
        <f t="shared" si="25"/>
        <v>0</v>
      </c>
      <c r="BG299" s="141">
        <f t="shared" si="26"/>
        <v>0</v>
      </c>
      <c r="BH299" s="141">
        <f t="shared" si="27"/>
        <v>0</v>
      </c>
      <c r="BI299" s="141">
        <f t="shared" si="28"/>
        <v>0</v>
      </c>
      <c r="BJ299" s="15" t="s">
        <v>85</v>
      </c>
      <c r="BK299" s="141">
        <f t="shared" si="29"/>
        <v>0</v>
      </c>
      <c r="BL299" s="15" t="s">
        <v>127</v>
      </c>
      <c r="BM299" s="140" t="s">
        <v>558</v>
      </c>
    </row>
    <row r="300" spans="2:65" s="1" customFormat="1" ht="24.2" customHeight="1">
      <c r="B300" s="31"/>
      <c r="C300" s="128" t="s">
        <v>559</v>
      </c>
      <c r="D300" s="128" t="s">
        <v>123</v>
      </c>
      <c r="E300" s="129" t="s">
        <v>560</v>
      </c>
      <c r="F300" s="130" t="s">
        <v>561</v>
      </c>
      <c r="G300" s="131" t="s">
        <v>155</v>
      </c>
      <c r="H300" s="132">
        <v>220</v>
      </c>
      <c r="I300" s="133"/>
      <c r="J300" s="134">
        <f t="shared" si="20"/>
        <v>0</v>
      </c>
      <c r="K300" s="135"/>
      <c r="L300" s="31"/>
      <c r="M300" s="136" t="s">
        <v>1</v>
      </c>
      <c r="N300" s="137" t="s">
        <v>42</v>
      </c>
      <c r="P300" s="138">
        <f t="shared" si="21"/>
        <v>0</v>
      </c>
      <c r="Q300" s="138">
        <v>0</v>
      </c>
      <c r="R300" s="138">
        <f t="shared" si="22"/>
        <v>0</v>
      </c>
      <c r="S300" s="138">
        <v>0</v>
      </c>
      <c r="T300" s="139">
        <f t="shared" si="23"/>
        <v>0</v>
      </c>
      <c r="AR300" s="140" t="s">
        <v>127</v>
      </c>
      <c r="AT300" s="140" t="s">
        <v>123</v>
      </c>
      <c r="AU300" s="140" t="s">
        <v>87</v>
      </c>
      <c r="AY300" s="15" t="s">
        <v>121</v>
      </c>
      <c r="BE300" s="141">
        <f t="shared" si="24"/>
        <v>0</v>
      </c>
      <c r="BF300" s="141">
        <f t="shared" si="25"/>
        <v>0</v>
      </c>
      <c r="BG300" s="141">
        <f t="shared" si="26"/>
        <v>0</v>
      </c>
      <c r="BH300" s="141">
        <f t="shared" si="27"/>
        <v>0</v>
      </c>
      <c r="BI300" s="141">
        <f t="shared" si="28"/>
        <v>0</v>
      </c>
      <c r="BJ300" s="15" t="s">
        <v>85</v>
      </c>
      <c r="BK300" s="141">
        <f t="shared" si="29"/>
        <v>0</v>
      </c>
      <c r="BL300" s="15" t="s">
        <v>127</v>
      </c>
      <c r="BM300" s="140" t="s">
        <v>562</v>
      </c>
    </row>
    <row r="301" spans="2:65" s="1" customFormat="1" ht="16.5" customHeight="1">
      <c r="B301" s="31"/>
      <c r="C301" s="128" t="s">
        <v>563</v>
      </c>
      <c r="D301" s="128" t="s">
        <v>123</v>
      </c>
      <c r="E301" s="129" t="s">
        <v>564</v>
      </c>
      <c r="F301" s="130" t="s">
        <v>565</v>
      </c>
      <c r="G301" s="131" t="s">
        <v>339</v>
      </c>
      <c r="H301" s="132">
        <v>5</v>
      </c>
      <c r="I301" s="133"/>
      <c r="J301" s="134">
        <f t="shared" si="20"/>
        <v>0</v>
      </c>
      <c r="K301" s="135"/>
      <c r="L301" s="31"/>
      <c r="M301" s="136" t="s">
        <v>1</v>
      </c>
      <c r="N301" s="137" t="s">
        <v>42</v>
      </c>
      <c r="P301" s="138">
        <f t="shared" si="21"/>
        <v>0</v>
      </c>
      <c r="Q301" s="138">
        <v>0.12303</v>
      </c>
      <c r="R301" s="138">
        <f t="shared" si="22"/>
        <v>0.61514999999999997</v>
      </c>
      <c r="S301" s="138">
        <v>0</v>
      </c>
      <c r="T301" s="139">
        <f t="shared" si="23"/>
        <v>0</v>
      </c>
      <c r="AR301" s="140" t="s">
        <v>127</v>
      </c>
      <c r="AT301" s="140" t="s">
        <v>123</v>
      </c>
      <c r="AU301" s="140" t="s">
        <v>87</v>
      </c>
      <c r="AY301" s="15" t="s">
        <v>121</v>
      </c>
      <c r="BE301" s="141">
        <f t="shared" si="24"/>
        <v>0</v>
      </c>
      <c r="BF301" s="141">
        <f t="shared" si="25"/>
        <v>0</v>
      </c>
      <c r="BG301" s="141">
        <f t="shared" si="26"/>
        <v>0</v>
      </c>
      <c r="BH301" s="141">
        <f t="shared" si="27"/>
        <v>0</v>
      </c>
      <c r="BI301" s="141">
        <f t="shared" si="28"/>
        <v>0</v>
      </c>
      <c r="BJ301" s="15" t="s">
        <v>85</v>
      </c>
      <c r="BK301" s="141">
        <f t="shared" si="29"/>
        <v>0</v>
      </c>
      <c r="BL301" s="15" t="s">
        <v>127</v>
      </c>
      <c r="BM301" s="140" t="s">
        <v>566</v>
      </c>
    </row>
    <row r="302" spans="2:65" s="1" customFormat="1" ht="21.75" customHeight="1">
      <c r="B302" s="31"/>
      <c r="C302" s="160" t="s">
        <v>567</v>
      </c>
      <c r="D302" s="160" t="s">
        <v>260</v>
      </c>
      <c r="E302" s="161" t="s">
        <v>568</v>
      </c>
      <c r="F302" s="162" t="s">
        <v>569</v>
      </c>
      <c r="G302" s="163" t="s">
        <v>339</v>
      </c>
      <c r="H302" s="164">
        <v>5</v>
      </c>
      <c r="I302" s="165"/>
      <c r="J302" s="166">
        <f t="shared" si="20"/>
        <v>0</v>
      </c>
      <c r="K302" s="167"/>
      <c r="L302" s="168"/>
      <c r="M302" s="169" t="s">
        <v>1</v>
      </c>
      <c r="N302" s="170" t="s">
        <v>42</v>
      </c>
      <c r="P302" s="138">
        <f t="shared" si="21"/>
        <v>0</v>
      </c>
      <c r="Q302" s="138">
        <v>1.3299999999999999E-2</v>
      </c>
      <c r="R302" s="138">
        <f t="shared" si="22"/>
        <v>6.6500000000000004E-2</v>
      </c>
      <c r="S302" s="138">
        <v>0</v>
      </c>
      <c r="T302" s="139">
        <f t="shared" si="23"/>
        <v>0</v>
      </c>
      <c r="AR302" s="140" t="s">
        <v>161</v>
      </c>
      <c r="AT302" s="140" t="s">
        <v>260</v>
      </c>
      <c r="AU302" s="140" t="s">
        <v>87</v>
      </c>
      <c r="AY302" s="15" t="s">
        <v>121</v>
      </c>
      <c r="BE302" s="141">
        <f t="shared" si="24"/>
        <v>0</v>
      </c>
      <c r="BF302" s="141">
        <f t="shared" si="25"/>
        <v>0</v>
      </c>
      <c r="BG302" s="141">
        <f t="shared" si="26"/>
        <v>0</v>
      </c>
      <c r="BH302" s="141">
        <f t="shared" si="27"/>
        <v>0</v>
      </c>
      <c r="BI302" s="141">
        <f t="shared" si="28"/>
        <v>0</v>
      </c>
      <c r="BJ302" s="15" t="s">
        <v>85</v>
      </c>
      <c r="BK302" s="141">
        <f t="shared" si="29"/>
        <v>0</v>
      </c>
      <c r="BL302" s="15" t="s">
        <v>127</v>
      </c>
      <c r="BM302" s="140" t="s">
        <v>570</v>
      </c>
    </row>
    <row r="303" spans="2:65" s="1" customFormat="1" ht="24.2" customHeight="1">
      <c r="B303" s="31"/>
      <c r="C303" s="160" t="s">
        <v>571</v>
      </c>
      <c r="D303" s="160" t="s">
        <v>260</v>
      </c>
      <c r="E303" s="161" t="s">
        <v>572</v>
      </c>
      <c r="F303" s="162" t="s">
        <v>573</v>
      </c>
      <c r="G303" s="163" t="s">
        <v>339</v>
      </c>
      <c r="H303" s="164">
        <v>5</v>
      </c>
      <c r="I303" s="165"/>
      <c r="J303" s="166">
        <f t="shared" si="20"/>
        <v>0</v>
      </c>
      <c r="K303" s="167"/>
      <c r="L303" s="168"/>
      <c r="M303" s="169" t="s">
        <v>1</v>
      </c>
      <c r="N303" s="170" t="s">
        <v>42</v>
      </c>
      <c r="P303" s="138">
        <f t="shared" si="21"/>
        <v>0</v>
      </c>
      <c r="Q303" s="138">
        <v>2.9999999999999997E-4</v>
      </c>
      <c r="R303" s="138">
        <f t="shared" si="22"/>
        <v>1.4999999999999998E-3</v>
      </c>
      <c r="S303" s="138">
        <v>0</v>
      </c>
      <c r="T303" s="139">
        <f t="shared" si="23"/>
        <v>0</v>
      </c>
      <c r="AR303" s="140" t="s">
        <v>161</v>
      </c>
      <c r="AT303" s="140" t="s">
        <v>260</v>
      </c>
      <c r="AU303" s="140" t="s">
        <v>87</v>
      </c>
      <c r="AY303" s="15" t="s">
        <v>121</v>
      </c>
      <c r="BE303" s="141">
        <f t="shared" si="24"/>
        <v>0</v>
      </c>
      <c r="BF303" s="141">
        <f t="shared" si="25"/>
        <v>0</v>
      </c>
      <c r="BG303" s="141">
        <f t="shared" si="26"/>
        <v>0</v>
      </c>
      <c r="BH303" s="141">
        <f t="shared" si="27"/>
        <v>0</v>
      </c>
      <c r="BI303" s="141">
        <f t="shared" si="28"/>
        <v>0</v>
      </c>
      <c r="BJ303" s="15" t="s">
        <v>85</v>
      </c>
      <c r="BK303" s="141">
        <f t="shared" si="29"/>
        <v>0</v>
      </c>
      <c r="BL303" s="15" t="s">
        <v>127</v>
      </c>
      <c r="BM303" s="140" t="s">
        <v>574</v>
      </c>
    </row>
    <row r="304" spans="2:65" s="1" customFormat="1" ht="16.5" customHeight="1">
      <c r="B304" s="31"/>
      <c r="C304" s="128" t="s">
        <v>575</v>
      </c>
      <c r="D304" s="128" t="s">
        <v>123</v>
      </c>
      <c r="E304" s="129" t="s">
        <v>576</v>
      </c>
      <c r="F304" s="130" t="s">
        <v>577</v>
      </c>
      <c r="G304" s="131" t="s">
        <v>339</v>
      </c>
      <c r="H304" s="132">
        <v>1</v>
      </c>
      <c r="I304" s="133"/>
      <c r="J304" s="134">
        <f t="shared" si="20"/>
        <v>0</v>
      </c>
      <c r="K304" s="135"/>
      <c r="L304" s="31"/>
      <c r="M304" s="136" t="s">
        <v>1</v>
      </c>
      <c r="N304" s="137" t="s">
        <v>42</v>
      </c>
      <c r="P304" s="138">
        <f t="shared" si="21"/>
        <v>0</v>
      </c>
      <c r="Q304" s="138">
        <v>0.32906000000000002</v>
      </c>
      <c r="R304" s="138">
        <f t="shared" si="22"/>
        <v>0.32906000000000002</v>
      </c>
      <c r="S304" s="138">
        <v>0</v>
      </c>
      <c r="T304" s="139">
        <f t="shared" si="23"/>
        <v>0</v>
      </c>
      <c r="AR304" s="140" t="s">
        <v>127</v>
      </c>
      <c r="AT304" s="140" t="s">
        <v>123</v>
      </c>
      <c r="AU304" s="140" t="s">
        <v>87</v>
      </c>
      <c r="AY304" s="15" t="s">
        <v>121</v>
      </c>
      <c r="BE304" s="141">
        <f t="shared" si="24"/>
        <v>0</v>
      </c>
      <c r="BF304" s="141">
        <f t="shared" si="25"/>
        <v>0</v>
      </c>
      <c r="BG304" s="141">
        <f t="shared" si="26"/>
        <v>0</v>
      </c>
      <c r="BH304" s="141">
        <f t="shared" si="27"/>
        <v>0</v>
      </c>
      <c r="BI304" s="141">
        <f t="shared" si="28"/>
        <v>0</v>
      </c>
      <c r="BJ304" s="15" t="s">
        <v>85</v>
      </c>
      <c r="BK304" s="141">
        <f t="shared" si="29"/>
        <v>0</v>
      </c>
      <c r="BL304" s="15" t="s">
        <v>127</v>
      </c>
      <c r="BM304" s="140" t="s">
        <v>578</v>
      </c>
    </row>
    <row r="305" spans="2:65" s="1" customFormat="1" ht="21.75" customHeight="1">
      <c r="B305" s="31"/>
      <c r="C305" s="160" t="s">
        <v>579</v>
      </c>
      <c r="D305" s="160" t="s">
        <v>260</v>
      </c>
      <c r="E305" s="161" t="s">
        <v>580</v>
      </c>
      <c r="F305" s="162" t="s">
        <v>581</v>
      </c>
      <c r="G305" s="163" t="s">
        <v>339</v>
      </c>
      <c r="H305" s="164">
        <v>1</v>
      </c>
      <c r="I305" s="165"/>
      <c r="J305" s="166">
        <f t="shared" si="20"/>
        <v>0</v>
      </c>
      <c r="K305" s="167"/>
      <c r="L305" s="168"/>
      <c r="M305" s="169" t="s">
        <v>1</v>
      </c>
      <c r="N305" s="170" t="s">
        <v>42</v>
      </c>
      <c r="P305" s="138">
        <f t="shared" si="21"/>
        <v>0</v>
      </c>
      <c r="Q305" s="138">
        <v>2.9499999999999998E-2</v>
      </c>
      <c r="R305" s="138">
        <f t="shared" si="22"/>
        <v>2.9499999999999998E-2</v>
      </c>
      <c r="S305" s="138">
        <v>0</v>
      </c>
      <c r="T305" s="139">
        <f t="shared" si="23"/>
        <v>0</v>
      </c>
      <c r="AR305" s="140" t="s">
        <v>161</v>
      </c>
      <c r="AT305" s="140" t="s">
        <v>260</v>
      </c>
      <c r="AU305" s="140" t="s">
        <v>87</v>
      </c>
      <c r="AY305" s="15" t="s">
        <v>121</v>
      </c>
      <c r="BE305" s="141">
        <f t="shared" si="24"/>
        <v>0</v>
      </c>
      <c r="BF305" s="141">
        <f t="shared" si="25"/>
        <v>0</v>
      </c>
      <c r="BG305" s="141">
        <f t="shared" si="26"/>
        <v>0</v>
      </c>
      <c r="BH305" s="141">
        <f t="shared" si="27"/>
        <v>0</v>
      </c>
      <c r="BI305" s="141">
        <f t="shared" si="28"/>
        <v>0</v>
      </c>
      <c r="BJ305" s="15" t="s">
        <v>85</v>
      </c>
      <c r="BK305" s="141">
        <f t="shared" si="29"/>
        <v>0</v>
      </c>
      <c r="BL305" s="15" t="s">
        <v>127</v>
      </c>
      <c r="BM305" s="140" t="s">
        <v>582</v>
      </c>
    </row>
    <row r="306" spans="2:65" s="1" customFormat="1" ht="24.2" customHeight="1">
      <c r="B306" s="31"/>
      <c r="C306" s="160" t="s">
        <v>583</v>
      </c>
      <c r="D306" s="160" t="s">
        <v>260</v>
      </c>
      <c r="E306" s="161" t="s">
        <v>584</v>
      </c>
      <c r="F306" s="162" t="s">
        <v>585</v>
      </c>
      <c r="G306" s="163" t="s">
        <v>339</v>
      </c>
      <c r="H306" s="164">
        <v>1</v>
      </c>
      <c r="I306" s="165"/>
      <c r="J306" s="166">
        <f t="shared" si="20"/>
        <v>0</v>
      </c>
      <c r="K306" s="167"/>
      <c r="L306" s="168"/>
      <c r="M306" s="169" t="s">
        <v>1</v>
      </c>
      <c r="N306" s="170" t="s">
        <v>42</v>
      </c>
      <c r="P306" s="138">
        <f t="shared" si="21"/>
        <v>0</v>
      </c>
      <c r="Q306" s="138">
        <v>2.5000000000000001E-3</v>
      </c>
      <c r="R306" s="138">
        <f t="shared" si="22"/>
        <v>2.5000000000000001E-3</v>
      </c>
      <c r="S306" s="138">
        <v>0</v>
      </c>
      <c r="T306" s="139">
        <f t="shared" si="23"/>
        <v>0</v>
      </c>
      <c r="AR306" s="140" t="s">
        <v>161</v>
      </c>
      <c r="AT306" s="140" t="s">
        <v>260</v>
      </c>
      <c r="AU306" s="140" t="s">
        <v>87</v>
      </c>
      <c r="AY306" s="15" t="s">
        <v>121</v>
      </c>
      <c r="BE306" s="141">
        <f t="shared" si="24"/>
        <v>0</v>
      </c>
      <c r="BF306" s="141">
        <f t="shared" si="25"/>
        <v>0</v>
      </c>
      <c r="BG306" s="141">
        <f t="shared" si="26"/>
        <v>0</v>
      </c>
      <c r="BH306" s="141">
        <f t="shared" si="27"/>
        <v>0</v>
      </c>
      <c r="BI306" s="141">
        <f t="shared" si="28"/>
        <v>0</v>
      </c>
      <c r="BJ306" s="15" t="s">
        <v>85</v>
      </c>
      <c r="BK306" s="141">
        <f t="shared" si="29"/>
        <v>0</v>
      </c>
      <c r="BL306" s="15" t="s">
        <v>127</v>
      </c>
      <c r="BM306" s="140" t="s">
        <v>586</v>
      </c>
    </row>
    <row r="307" spans="2:65" s="1" customFormat="1" ht="16.5" customHeight="1">
      <c r="B307" s="31"/>
      <c r="C307" s="128" t="s">
        <v>587</v>
      </c>
      <c r="D307" s="128" t="s">
        <v>123</v>
      </c>
      <c r="E307" s="129" t="s">
        <v>588</v>
      </c>
      <c r="F307" s="130" t="s">
        <v>589</v>
      </c>
      <c r="G307" s="131" t="s">
        <v>339</v>
      </c>
      <c r="H307" s="132">
        <v>6</v>
      </c>
      <c r="I307" s="133"/>
      <c r="J307" s="134">
        <f t="shared" si="20"/>
        <v>0</v>
      </c>
      <c r="K307" s="135"/>
      <c r="L307" s="31"/>
      <c r="M307" s="136" t="s">
        <v>1</v>
      </c>
      <c r="N307" s="137" t="s">
        <v>42</v>
      </c>
      <c r="P307" s="138">
        <f t="shared" si="21"/>
        <v>0</v>
      </c>
      <c r="Q307" s="138">
        <v>1.1E-4</v>
      </c>
      <c r="R307" s="138">
        <f t="shared" si="22"/>
        <v>6.6E-4</v>
      </c>
      <c r="S307" s="138">
        <v>0</v>
      </c>
      <c r="T307" s="139">
        <f t="shared" si="23"/>
        <v>0</v>
      </c>
      <c r="AR307" s="140" t="s">
        <v>127</v>
      </c>
      <c r="AT307" s="140" t="s">
        <v>123</v>
      </c>
      <c r="AU307" s="140" t="s">
        <v>87</v>
      </c>
      <c r="AY307" s="15" t="s">
        <v>121</v>
      </c>
      <c r="BE307" s="141">
        <f t="shared" si="24"/>
        <v>0</v>
      </c>
      <c r="BF307" s="141">
        <f t="shared" si="25"/>
        <v>0</v>
      </c>
      <c r="BG307" s="141">
        <f t="shared" si="26"/>
        <v>0</v>
      </c>
      <c r="BH307" s="141">
        <f t="shared" si="27"/>
        <v>0</v>
      </c>
      <c r="BI307" s="141">
        <f t="shared" si="28"/>
        <v>0</v>
      </c>
      <c r="BJ307" s="15" t="s">
        <v>85</v>
      </c>
      <c r="BK307" s="141">
        <f t="shared" si="29"/>
        <v>0</v>
      </c>
      <c r="BL307" s="15" t="s">
        <v>127</v>
      </c>
      <c r="BM307" s="140" t="s">
        <v>590</v>
      </c>
    </row>
    <row r="308" spans="2:65" s="1" customFormat="1" ht="16.5" customHeight="1">
      <c r="B308" s="31"/>
      <c r="C308" s="128" t="s">
        <v>591</v>
      </c>
      <c r="D308" s="128" t="s">
        <v>123</v>
      </c>
      <c r="E308" s="129" t="s">
        <v>592</v>
      </c>
      <c r="F308" s="130" t="s">
        <v>593</v>
      </c>
      <c r="G308" s="131" t="s">
        <v>155</v>
      </c>
      <c r="H308" s="132">
        <v>238</v>
      </c>
      <c r="I308" s="133"/>
      <c r="J308" s="134">
        <f t="shared" si="20"/>
        <v>0</v>
      </c>
      <c r="K308" s="135"/>
      <c r="L308" s="31"/>
      <c r="M308" s="136" t="s">
        <v>1</v>
      </c>
      <c r="N308" s="137" t="s">
        <v>42</v>
      </c>
      <c r="P308" s="138">
        <f t="shared" si="21"/>
        <v>0</v>
      </c>
      <c r="Q308" s="138">
        <v>1.9000000000000001E-4</v>
      </c>
      <c r="R308" s="138">
        <f t="shared" si="22"/>
        <v>4.5220000000000003E-2</v>
      </c>
      <c r="S308" s="138">
        <v>0</v>
      </c>
      <c r="T308" s="139">
        <f t="shared" si="23"/>
        <v>0</v>
      </c>
      <c r="AR308" s="140" t="s">
        <v>127</v>
      </c>
      <c r="AT308" s="140" t="s">
        <v>123</v>
      </c>
      <c r="AU308" s="140" t="s">
        <v>87</v>
      </c>
      <c r="AY308" s="15" t="s">
        <v>121</v>
      </c>
      <c r="BE308" s="141">
        <f t="shared" si="24"/>
        <v>0</v>
      </c>
      <c r="BF308" s="141">
        <f t="shared" si="25"/>
        <v>0</v>
      </c>
      <c r="BG308" s="141">
        <f t="shared" si="26"/>
        <v>0</v>
      </c>
      <c r="BH308" s="141">
        <f t="shared" si="27"/>
        <v>0</v>
      </c>
      <c r="BI308" s="141">
        <f t="shared" si="28"/>
        <v>0</v>
      </c>
      <c r="BJ308" s="15" t="s">
        <v>85</v>
      </c>
      <c r="BK308" s="141">
        <f t="shared" si="29"/>
        <v>0</v>
      </c>
      <c r="BL308" s="15" t="s">
        <v>127</v>
      </c>
      <c r="BM308" s="140" t="s">
        <v>594</v>
      </c>
    </row>
    <row r="309" spans="2:65" s="1" customFormat="1" ht="24.2" customHeight="1">
      <c r="B309" s="31"/>
      <c r="C309" s="128" t="s">
        <v>595</v>
      </c>
      <c r="D309" s="128" t="s">
        <v>123</v>
      </c>
      <c r="E309" s="129" t="s">
        <v>596</v>
      </c>
      <c r="F309" s="130" t="s">
        <v>597</v>
      </c>
      <c r="G309" s="131" t="s">
        <v>155</v>
      </c>
      <c r="H309" s="132">
        <v>220</v>
      </c>
      <c r="I309" s="133"/>
      <c r="J309" s="134">
        <f t="shared" si="20"/>
        <v>0</v>
      </c>
      <c r="K309" s="135"/>
      <c r="L309" s="31"/>
      <c r="M309" s="136" t="s">
        <v>1</v>
      </c>
      <c r="N309" s="137" t="s">
        <v>42</v>
      </c>
      <c r="P309" s="138">
        <f t="shared" si="21"/>
        <v>0</v>
      </c>
      <c r="Q309" s="138">
        <v>9.0000000000000006E-5</v>
      </c>
      <c r="R309" s="138">
        <f t="shared" si="22"/>
        <v>1.9800000000000002E-2</v>
      </c>
      <c r="S309" s="138">
        <v>0</v>
      </c>
      <c r="T309" s="139">
        <f t="shared" si="23"/>
        <v>0</v>
      </c>
      <c r="AR309" s="140" t="s">
        <v>127</v>
      </c>
      <c r="AT309" s="140" t="s">
        <v>123</v>
      </c>
      <c r="AU309" s="140" t="s">
        <v>87</v>
      </c>
      <c r="AY309" s="15" t="s">
        <v>121</v>
      </c>
      <c r="BE309" s="141">
        <f t="shared" si="24"/>
        <v>0</v>
      </c>
      <c r="BF309" s="141">
        <f t="shared" si="25"/>
        <v>0</v>
      </c>
      <c r="BG309" s="141">
        <f t="shared" si="26"/>
        <v>0</v>
      </c>
      <c r="BH309" s="141">
        <f t="shared" si="27"/>
        <v>0</v>
      </c>
      <c r="BI309" s="141">
        <f t="shared" si="28"/>
        <v>0</v>
      </c>
      <c r="BJ309" s="15" t="s">
        <v>85</v>
      </c>
      <c r="BK309" s="141">
        <f t="shared" si="29"/>
        <v>0</v>
      </c>
      <c r="BL309" s="15" t="s">
        <v>127</v>
      </c>
      <c r="BM309" s="140" t="s">
        <v>598</v>
      </c>
    </row>
    <row r="310" spans="2:65" s="1" customFormat="1" ht="24.2" customHeight="1">
      <c r="B310" s="31"/>
      <c r="C310" s="128" t="s">
        <v>599</v>
      </c>
      <c r="D310" s="128" t="s">
        <v>123</v>
      </c>
      <c r="E310" s="129" t="s">
        <v>600</v>
      </c>
      <c r="F310" s="130" t="s">
        <v>601</v>
      </c>
      <c r="G310" s="131" t="s">
        <v>131</v>
      </c>
      <c r="H310" s="132">
        <v>1</v>
      </c>
      <c r="I310" s="133"/>
      <c r="J310" s="134">
        <f t="shared" si="20"/>
        <v>0</v>
      </c>
      <c r="K310" s="135"/>
      <c r="L310" s="31"/>
      <c r="M310" s="136" t="s">
        <v>1</v>
      </c>
      <c r="N310" s="137" t="s">
        <v>42</v>
      </c>
      <c r="P310" s="138">
        <f t="shared" si="21"/>
        <v>0</v>
      </c>
      <c r="Q310" s="138">
        <v>0</v>
      </c>
      <c r="R310" s="138">
        <f t="shared" si="22"/>
        <v>0</v>
      </c>
      <c r="S310" s="138">
        <v>0</v>
      </c>
      <c r="T310" s="139">
        <f t="shared" si="23"/>
        <v>0</v>
      </c>
      <c r="AR310" s="140" t="s">
        <v>127</v>
      </c>
      <c r="AT310" s="140" t="s">
        <v>123</v>
      </c>
      <c r="AU310" s="140" t="s">
        <v>87</v>
      </c>
      <c r="AY310" s="15" t="s">
        <v>121</v>
      </c>
      <c r="BE310" s="141">
        <f t="shared" si="24"/>
        <v>0</v>
      </c>
      <c r="BF310" s="141">
        <f t="shared" si="25"/>
        <v>0</v>
      </c>
      <c r="BG310" s="141">
        <f t="shared" si="26"/>
        <v>0</v>
      </c>
      <c r="BH310" s="141">
        <f t="shared" si="27"/>
        <v>0</v>
      </c>
      <c r="BI310" s="141">
        <f t="shared" si="28"/>
        <v>0</v>
      </c>
      <c r="BJ310" s="15" t="s">
        <v>85</v>
      </c>
      <c r="BK310" s="141">
        <f t="shared" si="29"/>
        <v>0</v>
      </c>
      <c r="BL310" s="15" t="s">
        <v>127</v>
      </c>
      <c r="BM310" s="140" t="s">
        <v>602</v>
      </c>
    </row>
    <row r="311" spans="2:65" s="1" customFormat="1" ht="204.75">
      <c r="B311" s="31"/>
      <c r="D311" s="142" t="s">
        <v>137</v>
      </c>
      <c r="F311" s="143" t="s">
        <v>603</v>
      </c>
      <c r="I311" s="144"/>
      <c r="L311" s="31"/>
      <c r="M311" s="145"/>
      <c r="T311" s="55"/>
      <c r="AT311" s="15" t="s">
        <v>137</v>
      </c>
      <c r="AU311" s="15" t="s">
        <v>87</v>
      </c>
    </row>
    <row r="312" spans="2:65" s="1" customFormat="1" ht="16.5" customHeight="1">
      <c r="B312" s="31"/>
      <c r="C312" s="128" t="s">
        <v>604</v>
      </c>
      <c r="D312" s="128" t="s">
        <v>123</v>
      </c>
      <c r="E312" s="129" t="s">
        <v>605</v>
      </c>
      <c r="F312" s="130" t="s">
        <v>606</v>
      </c>
      <c r="G312" s="131" t="s">
        <v>131</v>
      </c>
      <c r="H312" s="132">
        <v>4</v>
      </c>
      <c r="I312" s="133"/>
      <c r="J312" s="134">
        <f>ROUND(I312*H312,2)</f>
        <v>0</v>
      </c>
      <c r="K312" s="135"/>
      <c r="L312" s="31"/>
      <c r="M312" s="136" t="s">
        <v>1</v>
      </c>
      <c r="N312" s="137" t="s">
        <v>42</v>
      </c>
      <c r="P312" s="138">
        <f>O312*H312</f>
        <v>0</v>
      </c>
      <c r="Q312" s="138">
        <v>0</v>
      </c>
      <c r="R312" s="138">
        <f>Q312*H312</f>
        <v>0</v>
      </c>
      <c r="S312" s="138">
        <v>0</v>
      </c>
      <c r="T312" s="139">
        <f>S312*H312</f>
        <v>0</v>
      </c>
      <c r="AR312" s="140" t="s">
        <v>127</v>
      </c>
      <c r="AT312" s="140" t="s">
        <v>123</v>
      </c>
      <c r="AU312" s="140" t="s">
        <v>87</v>
      </c>
      <c r="AY312" s="15" t="s">
        <v>121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5" t="s">
        <v>85</v>
      </c>
      <c r="BK312" s="141">
        <f>ROUND(I312*H312,2)</f>
        <v>0</v>
      </c>
      <c r="BL312" s="15" t="s">
        <v>127</v>
      </c>
      <c r="BM312" s="140" t="s">
        <v>607</v>
      </c>
    </row>
    <row r="313" spans="2:65" s="1" customFormat="1" ht="156">
      <c r="B313" s="31"/>
      <c r="D313" s="142" t="s">
        <v>137</v>
      </c>
      <c r="F313" s="143" t="s">
        <v>608</v>
      </c>
      <c r="I313" s="144"/>
      <c r="L313" s="31"/>
      <c r="M313" s="145"/>
      <c r="T313" s="55"/>
      <c r="AT313" s="15" t="s">
        <v>137</v>
      </c>
      <c r="AU313" s="15" t="s">
        <v>87</v>
      </c>
    </row>
    <row r="314" spans="2:65" s="1" customFormat="1" ht="21.75" customHeight="1">
      <c r="B314" s="31"/>
      <c r="C314" s="128" t="s">
        <v>609</v>
      </c>
      <c r="D314" s="128" t="s">
        <v>123</v>
      </c>
      <c r="E314" s="129" t="s">
        <v>610</v>
      </c>
      <c r="F314" s="130" t="s">
        <v>611</v>
      </c>
      <c r="G314" s="131" t="s">
        <v>131</v>
      </c>
      <c r="H314" s="132">
        <v>1</v>
      </c>
      <c r="I314" s="133"/>
      <c r="J314" s="134">
        <f t="shared" ref="J314:J321" si="30">ROUND(I314*H314,2)</f>
        <v>0</v>
      </c>
      <c r="K314" s="135"/>
      <c r="L314" s="31"/>
      <c r="M314" s="136" t="s">
        <v>1</v>
      </c>
      <c r="N314" s="137" t="s">
        <v>42</v>
      </c>
      <c r="P314" s="138">
        <f t="shared" ref="P314:P321" si="31">O314*H314</f>
        <v>0</v>
      </c>
      <c r="Q314" s="138">
        <v>0</v>
      </c>
      <c r="R314" s="138">
        <f t="shared" ref="R314:R321" si="32">Q314*H314</f>
        <v>0</v>
      </c>
      <c r="S314" s="138">
        <v>0</v>
      </c>
      <c r="T314" s="139">
        <f t="shared" ref="T314:T321" si="33">S314*H314</f>
        <v>0</v>
      </c>
      <c r="AR314" s="140" t="s">
        <v>127</v>
      </c>
      <c r="AT314" s="140" t="s">
        <v>123</v>
      </c>
      <c r="AU314" s="140" t="s">
        <v>87</v>
      </c>
      <c r="AY314" s="15" t="s">
        <v>121</v>
      </c>
      <c r="BE314" s="141">
        <f t="shared" ref="BE314:BE321" si="34">IF(N314="základní",J314,0)</f>
        <v>0</v>
      </c>
      <c r="BF314" s="141">
        <f t="shared" ref="BF314:BF321" si="35">IF(N314="snížená",J314,0)</f>
        <v>0</v>
      </c>
      <c r="BG314" s="141">
        <f t="shared" ref="BG314:BG321" si="36">IF(N314="zákl. přenesená",J314,0)</f>
        <v>0</v>
      </c>
      <c r="BH314" s="141">
        <f t="shared" ref="BH314:BH321" si="37">IF(N314="sníž. přenesená",J314,0)</f>
        <v>0</v>
      </c>
      <c r="BI314" s="141">
        <f t="shared" ref="BI314:BI321" si="38">IF(N314="nulová",J314,0)</f>
        <v>0</v>
      </c>
      <c r="BJ314" s="15" t="s">
        <v>85</v>
      </c>
      <c r="BK314" s="141">
        <f t="shared" ref="BK314:BK321" si="39">ROUND(I314*H314,2)</f>
        <v>0</v>
      </c>
      <c r="BL314" s="15" t="s">
        <v>127</v>
      </c>
      <c r="BM314" s="140" t="s">
        <v>612</v>
      </c>
    </row>
    <row r="315" spans="2:65" s="1" customFormat="1" ht="16.5" customHeight="1">
      <c r="B315" s="31"/>
      <c r="C315" s="128" t="s">
        <v>613</v>
      </c>
      <c r="D315" s="128" t="s">
        <v>123</v>
      </c>
      <c r="E315" s="129" t="s">
        <v>614</v>
      </c>
      <c r="F315" s="130" t="s">
        <v>615</v>
      </c>
      <c r="G315" s="131" t="s">
        <v>131</v>
      </c>
      <c r="H315" s="132">
        <v>1</v>
      </c>
      <c r="I315" s="133"/>
      <c r="J315" s="134">
        <f t="shared" si="30"/>
        <v>0</v>
      </c>
      <c r="K315" s="135"/>
      <c r="L315" s="31"/>
      <c r="M315" s="136" t="s">
        <v>1</v>
      </c>
      <c r="N315" s="137" t="s">
        <v>42</v>
      </c>
      <c r="P315" s="138">
        <f t="shared" si="31"/>
        <v>0</v>
      </c>
      <c r="Q315" s="138">
        <v>0</v>
      </c>
      <c r="R315" s="138">
        <f t="shared" si="32"/>
        <v>0</v>
      </c>
      <c r="S315" s="138">
        <v>0</v>
      </c>
      <c r="T315" s="139">
        <f t="shared" si="33"/>
        <v>0</v>
      </c>
      <c r="AR315" s="140" t="s">
        <v>127</v>
      </c>
      <c r="AT315" s="140" t="s">
        <v>123</v>
      </c>
      <c r="AU315" s="140" t="s">
        <v>87</v>
      </c>
      <c r="AY315" s="15" t="s">
        <v>121</v>
      </c>
      <c r="BE315" s="141">
        <f t="shared" si="34"/>
        <v>0</v>
      </c>
      <c r="BF315" s="141">
        <f t="shared" si="35"/>
        <v>0</v>
      </c>
      <c r="BG315" s="141">
        <f t="shared" si="36"/>
        <v>0</v>
      </c>
      <c r="BH315" s="141">
        <f t="shared" si="37"/>
        <v>0</v>
      </c>
      <c r="BI315" s="141">
        <f t="shared" si="38"/>
        <v>0</v>
      </c>
      <c r="BJ315" s="15" t="s">
        <v>85</v>
      </c>
      <c r="BK315" s="141">
        <f t="shared" si="39"/>
        <v>0</v>
      </c>
      <c r="BL315" s="15" t="s">
        <v>127</v>
      </c>
      <c r="BM315" s="140" t="s">
        <v>616</v>
      </c>
    </row>
    <row r="316" spans="2:65" s="1" customFormat="1" ht="24.2" customHeight="1">
      <c r="B316" s="31"/>
      <c r="C316" s="128" t="s">
        <v>617</v>
      </c>
      <c r="D316" s="128" t="s">
        <v>123</v>
      </c>
      <c r="E316" s="129" t="s">
        <v>618</v>
      </c>
      <c r="F316" s="130" t="s">
        <v>619</v>
      </c>
      <c r="G316" s="131" t="s">
        <v>131</v>
      </c>
      <c r="H316" s="132">
        <v>1</v>
      </c>
      <c r="I316" s="133"/>
      <c r="J316" s="134">
        <f t="shared" si="30"/>
        <v>0</v>
      </c>
      <c r="K316" s="135"/>
      <c r="L316" s="31"/>
      <c r="M316" s="136" t="s">
        <v>1</v>
      </c>
      <c r="N316" s="137" t="s">
        <v>42</v>
      </c>
      <c r="P316" s="138">
        <f t="shared" si="31"/>
        <v>0</v>
      </c>
      <c r="Q316" s="138">
        <v>0</v>
      </c>
      <c r="R316" s="138">
        <f t="shared" si="32"/>
        <v>0</v>
      </c>
      <c r="S316" s="138">
        <v>0</v>
      </c>
      <c r="T316" s="139">
        <f t="shared" si="33"/>
        <v>0</v>
      </c>
      <c r="AR316" s="140" t="s">
        <v>127</v>
      </c>
      <c r="AT316" s="140" t="s">
        <v>123</v>
      </c>
      <c r="AU316" s="140" t="s">
        <v>87</v>
      </c>
      <c r="AY316" s="15" t="s">
        <v>121</v>
      </c>
      <c r="BE316" s="141">
        <f t="shared" si="34"/>
        <v>0</v>
      </c>
      <c r="BF316" s="141">
        <f t="shared" si="35"/>
        <v>0</v>
      </c>
      <c r="BG316" s="141">
        <f t="shared" si="36"/>
        <v>0</v>
      </c>
      <c r="BH316" s="141">
        <f t="shared" si="37"/>
        <v>0</v>
      </c>
      <c r="BI316" s="141">
        <f t="shared" si="38"/>
        <v>0</v>
      </c>
      <c r="BJ316" s="15" t="s">
        <v>85</v>
      </c>
      <c r="BK316" s="141">
        <f t="shared" si="39"/>
        <v>0</v>
      </c>
      <c r="BL316" s="15" t="s">
        <v>127</v>
      </c>
      <c r="BM316" s="140" t="s">
        <v>620</v>
      </c>
    </row>
    <row r="317" spans="2:65" s="1" customFormat="1" ht="16.5" customHeight="1">
      <c r="B317" s="31"/>
      <c r="C317" s="128" t="s">
        <v>621</v>
      </c>
      <c r="D317" s="128" t="s">
        <v>123</v>
      </c>
      <c r="E317" s="129" t="s">
        <v>622</v>
      </c>
      <c r="F317" s="130" t="s">
        <v>623</v>
      </c>
      <c r="G317" s="131" t="s">
        <v>131</v>
      </c>
      <c r="H317" s="132">
        <v>3</v>
      </c>
      <c r="I317" s="133"/>
      <c r="J317" s="134">
        <f t="shared" si="30"/>
        <v>0</v>
      </c>
      <c r="K317" s="135"/>
      <c r="L317" s="31"/>
      <c r="M317" s="136" t="s">
        <v>1</v>
      </c>
      <c r="N317" s="137" t="s">
        <v>42</v>
      </c>
      <c r="P317" s="138">
        <f t="shared" si="31"/>
        <v>0</v>
      </c>
      <c r="Q317" s="138">
        <v>0</v>
      </c>
      <c r="R317" s="138">
        <f t="shared" si="32"/>
        <v>0</v>
      </c>
      <c r="S317" s="138">
        <v>0</v>
      </c>
      <c r="T317" s="139">
        <f t="shared" si="33"/>
        <v>0</v>
      </c>
      <c r="AR317" s="140" t="s">
        <v>127</v>
      </c>
      <c r="AT317" s="140" t="s">
        <v>123</v>
      </c>
      <c r="AU317" s="140" t="s">
        <v>87</v>
      </c>
      <c r="AY317" s="15" t="s">
        <v>121</v>
      </c>
      <c r="BE317" s="141">
        <f t="shared" si="34"/>
        <v>0</v>
      </c>
      <c r="BF317" s="141">
        <f t="shared" si="35"/>
        <v>0</v>
      </c>
      <c r="BG317" s="141">
        <f t="shared" si="36"/>
        <v>0</v>
      </c>
      <c r="BH317" s="141">
        <f t="shared" si="37"/>
        <v>0</v>
      </c>
      <c r="BI317" s="141">
        <f t="shared" si="38"/>
        <v>0</v>
      </c>
      <c r="BJ317" s="15" t="s">
        <v>85</v>
      </c>
      <c r="BK317" s="141">
        <f t="shared" si="39"/>
        <v>0</v>
      </c>
      <c r="BL317" s="15" t="s">
        <v>127</v>
      </c>
      <c r="BM317" s="140" t="s">
        <v>624</v>
      </c>
    </row>
    <row r="318" spans="2:65" s="1" customFormat="1" ht="21.75" customHeight="1">
      <c r="B318" s="31"/>
      <c r="C318" s="128" t="s">
        <v>625</v>
      </c>
      <c r="D318" s="128" t="s">
        <v>123</v>
      </c>
      <c r="E318" s="129" t="s">
        <v>626</v>
      </c>
      <c r="F318" s="130" t="s">
        <v>627</v>
      </c>
      <c r="G318" s="131" t="s">
        <v>339</v>
      </c>
      <c r="H318" s="132">
        <v>2</v>
      </c>
      <c r="I318" s="133"/>
      <c r="J318" s="134">
        <f t="shared" si="30"/>
        <v>0</v>
      </c>
      <c r="K318" s="135"/>
      <c r="L318" s="31"/>
      <c r="M318" s="136" t="s">
        <v>1</v>
      </c>
      <c r="N318" s="137" t="s">
        <v>42</v>
      </c>
      <c r="P318" s="138">
        <f t="shared" si="31"/>
        <v>0</v>
      </c>
      <c r="Q318" s="138">
        <v>0</v>
      </c>
      <c r="R318" s="138">
        <f t="shared" si="32"/>
        <v>0</v>
      </c>
      <c r="S318" s="138">
        <v>0</v>
      </c>
      <c r="T318" s="139">
        <f t="shared" si="33"/>
        <v>0</v>
      </c>
      <c r="AR318" s="140" t="s">
        <v>127</v>
      </c>
      <c r="AT318" s="140" t="s">
        <v>123</v>
      </c>
      <c r="AU318" s="140" t="s">
        <v>87</v>
      </c>
      <c r="AY318" s="15" t="s">
        <v>121</v>
      </c>
      <c r="BE318" s="141">
        <f t="shared" si="34"/>
        <v>0</v>
      </c>
      <c r="BF318" s="141">
        <f t="shared" si="35"/>
        <v>0</v>
      </c>
      <c r="BG318" s="141">
        <f t="shared" si="36"/>
        <v>0</v>
      </c>
      <c r="BH318" s="141">
        <f t="shared" si="37"/>
        <v>0</v>
      </c>
      <c r="BI318" s="141">
        <f t="shared" si="38"/>
        <v>0</v>
      </c>
      <c r="BJ318" s="15" t="s">
        <v>85</v>
      </c>
      <c r="BK318" s="141">
        <f t="shared" si="39"/>
        <v>0</v>
      </c>
      <c r="BL318" s="15" t="s">
        <v>127</v>
      </c>
      <c r="BM318" s="140" t="s">
        <v>628</v>
      </c>
    </row>
    <row r="319" spans="2:65" s="1" customFormat="1" ht="21.75" customHeight="1">
      <c r="B319" s="31"/>
      <c r="C319" s="128" t="s">
        <v>629</v>
      </c>
      <c r="D319" s="128" t="s">
        <v>123</v>
      </c>
      <c r="E319" s="129" t="s">
        <v>630</v>
      </c>
      <c r="F319" s="130" t="s">
        <v>631</v>
      </c>
      <c r="G319" s="131" t="s">
        <v>339</v>
      </c>
      <c r="H319" s="132">
        <v>2</v>
      </c>
      <c r="I319" s="133"/>
      <c r="J319" s="134">
        <f t="shared" si="30"/>
        <v>0</v>
      </c>
      <c r="K319" s="135"/>
      <c r="L319" s="31"/>
      <c r="M319" s="136" t="s">
        <v>1</v>
      </c>
      <c r="N319" s="137" t="s">
        <v>42</v>
      </c>
      <c r="P319" s="138">
        <f t="shared" si="31"/>
        <v>0</v>
      </c>
      <c r="Q319" s="138">
        <v>0</v>
      </c>
      <c r="R319" s="138">
        <f t="shared" si="32"/>
        <v>0</v>
      </c>
      <c r="S319" s="138">
        <v>0</v>
      </c>
      <c r="T319" s="139">
        <f t="shared" si="33"/>
        <v>0</v>
      </c>
      <c r="AR319" s="140" t="s">
        <v>127</v>
      </c>
      <c r="AT319" s="140" t="s">
        <v>123</v>
      </c>
      <c r="AU319" s="140" t="s">
        <v>87</v>
      </c>
      <c r="AY319" s="15" t="s">
        <v>121</v>
      </c>
      <c r="BE319" s="141">
        <f t="shared" si="34"/>
        <v>0</v>
      </c>
      <c r="BF319" s="141">
        <f t="shared" si="35"/>
        <v>0</v>
      </c>
      <c r="BG319" s="141">
        <f t="shared" si="36"/>
        <v>0</v>
      </c>
      <c r="BH319" s="141">
        <f t="shared" si="37"/>
        <v>0</v>
      </c>
      <c r="BI319" s="141">
        <f t="shared" si="38"/>
        <v>0</v>
      </c>
      <c r="BJ319" s="15" t="s">
        <v>85</v>
      </c>
      <c r="BK319" s="141">
        <f t="shared" si="39"/>
        <v>0</v>
      </c>
      <c r="BL319" s="15" t="s">
        <v>127</v>
      </c>
      <c r="BM319" s="140" t="s">
        <v>632</v>
      </c>
    </row>
    <row r="320" spans="2:65" s="1" customFormat="1" ht="21.75" customHeight="1">
      <c r="B320" s="31"/>
      <c r="C320" s="128" t="s">
        <v>633</v>
      </c>
      <c r="D320" s="128" t="s">
        <v>123</v>
      </c>
      <c r="E320" s="129" t="s">
        <v>634</v>
      </c>
      <c r="F320" s="130" t="s">
        <v>635</v>
      </c>
      <c r="G320" s="131" t="s">
        <v>339</v>
      </c>
      <c r="H320" s="132">
        <v>2</v>
      </c>
      <c r="I320" s="133"/>
      <c r="J320" s="134">
        <f t="shared" si="30"/>
        <v>0</v>
      </c>
      <c r="K320" s="135"/>
      <c r="L320" s="31"/>
      <c r="M320" s="136" t="s">
        <v>1</v>
      </c>
      <c r="N320" s="137" t="s">
        <v>42</v>
      </c>
      <c r="P320" s="138">
        <f t="shared" si="31"/>
        <v>0</v>
      </c>
      <c r="Q320" s="138">
        <v>0</v>
      </c>
      <c r="R320" s="138">
        <f t="shared" si="32"/>
        <v>0</v>
      </c>
      <c r="S320" s="138">
        <v>0</v>
      </c>
      <c r="T320" s="139">
        <f t="shared" si="33"/>
        <v>0</v>
      </c>
      <c r="AR320" s="140" t="s">
        <v>127</v>
      </c>
      <c r="AT320" s="140" t="s">
        <v>123</v>
      </c>
      <c r="AU320" s="140" t="s">
        <v>87</v>
      </c>
      <c r="AY320" s="15" t="s">
        <v>121</v>
      </c>
      <c r="BE320" s="141">
        <f t="shared" si="34"/>
        <v>0</v>
      </c>
      <c r="BF320" s="141">
        <f t="shared" si="35"/>
        <v>0</v>
      </c>
      <c r="BG320" s="141">
        <f t="shared" si="36"/>
        <v>0</v>
      </c>
      <c r="BH320" s="141">
        <f t="shared" si="37"/>
        <v>0</v>
      </c>
      <c r="BI320" s="141">
        <f t="shared" si="38"/>
        <v>0</v>
      </c>
      <c r="BJ320" s="15" t="s">
        <v>85</v>
      </c>
      <c r="BK320" s="141">
        <f t="shared" si="39"/>
        <v>0</v>
      </c>
      <c r="BL320" s="15" t="s">
        <v>127</v>
      </c>
      <c r="BM320" s="140" t="s">
        <v>636</v>
      </c>
    </row>
    <row r="321" spans="2:65" s="1" customFormat="1" ht="16.5" customHeight="1">
      <c r="B321" s="31"/>
      <c r="C321" s="128" t="s">
        <v>637</v>
      </c>
      <c r="D321" s="128" t="s">
        <v>123</v>
      </c>
      <c r="E321" s="129" t="s">
        <v>638</v>
      </c>
      <c r="F321" s="130" t="s">
        <v>639</v>
      </c>
      <c r="G321" s="131" t="s">
        <v>339</v>
      </c>
      <c r="H321" s="132">
        <v>6</v>
      </c>
      <c r="I321" s="133"/>
      <c r="J321" s="134">
        <f t="shared" si="30"/>
        <v>0</v>
      </c>
      <c r="K321" s="135"/>
      <c r="L321" s="31"/>
      <c r="M321" s="136" t="s">
        <v>1</v>
      </c>
      <c r="N321" s="137" t="s">
        <v>42</v>
      </c>
      <c r="P321" s="138">
        <f t="shared" si="31"/>
        <v>0</v>
      </c>
      <c r="Q321" s="138">
        <v>0</v>
      </c>
      <c r="R321" s="138">
        <f t="shared" si="32"/>
        <v>0</v>
      </c>
      <c r="S321" s="138">
        <v>0</v>
      </c>
      <c r="T321" s="139">
        <f t="shared" si="33"/>
        <v>0</v>
      </c>
      <c r="AR321" s="140" t="s">
        <v>127</v>
      </c>
      <c r="AT321" s="140" t="s">
        <v>123</v>
      </c>
      <c r="AU321" s="140" t="s">
        <v>87</v>
      </c>
      <c r="AY321" s="15" t="s">
        <v>121</v>
      </c>
      <c r="BE321" s="141">
        <f t="shared" si="34"/>
        <v>0</v>
      </c>
      <c r="BF321" s="141">
        <f t="shared" si="35"/>
        <v>0</v>
      </c>
      <c r="BG321" s="141">
        <f t="shared" si="36"/>
        <v>0</v>
      </c>
      <c r="BH321" s="141">
        <f t="shared" si="37"/>
        <v>0</v>
      </c>
      <c r="BI321" s="141">
        <f t="shared" si="38"/>
        <v>0</v>
      </c>
      <c r="BJ321" s="15" t="s">
        <v>85</v>
      </c>
      <c r="BK321" s="141">
        <f t="shared" si="39"/>
        <v>0</v>
      </c>
      <c r="BL321" s="15" t="s">
        <v>127</v>
      </c>
      <c r="BM321" s="140" t="s">
        <v>640</v>
      </c>
    </row>
    <row r="322" spans="2:65" s="1" customFormat="1" ht="48.75">
      <c r="B322" s="31"/>
      <c r="D322" s="142" t="s">
        <v>137</v>
      </c>
      <c r="F322" s="143" t="s">
        <v>641</v>
      </c>
      <c r="I322" s="144"/>
      <c r="L322" s="31"/>
      <c r="M322" s="145"/>
      <c r="T322" s="55"/>
      <c r="AT322" s="15" t="s">
        <v>137</v>
      </c>
      <c r="AU322" s="15" t="s">
        <v>87</v>
      </c>
    </row>
    <row r="323" spans="2:65" s="11" customFormat="1" ht="22.9" customHeight="1">
      <c r="B323" s="116"/>
      <c r="D323" s="117" t="s">
        <v>76</v>
      </c>
      <c r="E323" s="126" t="s">
        <v>166</v>
      </c>
      <c r="F323" s="126" t="s">
        <v>642</v>
      </c>
      <c r="I323" s="119"/>
      <c r="J323" s="127">
        <f>BK323</f>
        <v>0</v>
      </c>
      <c r="L323" s="116"/>
      <c r="M323" s="121"/>
      <c r="P323" s="122">
        <f>SUM(P324:P333)</f>
        <v>0</v>
      </c>
      <c r="R323" s="122">
        <f>SUM(R324:R333)</f>
        <v>2.9879900000000004</v>
      </c>
      <c r="T323" s="123">
        <f>SUM(T324:T333)</f>
        <v>27.93</v>
      </c>
      <c r="AR323" s="117" t="s">
        <v>85</v>
      </c>
      <c r="AT323" s="124" t="s">
        <v>76</v>
      </c>
      <c r="AU323" s="124" t="s">
        <v>85</v>
      </c>
      <c r="AY323" s="117" t="s">
        <v>121</v>
      </c>
      <c r="BK323" s="125">
        <f>SUM(BK324:BK333)</f>
        <v>0</v>
      </c>
    </row>
    <row r="324" spans="2:65" s="1" customFormat="1" ht="16.5" customHeight="1">
      <c r="B324" s="31"/>
      <c r="C324" s="128" t="s">
        <v>643</v>
      </c>
      <c r="D324" s="128" t="s">
        <v>123</v>
      </c>
      <c r="E324" s="129" t="s">
        <v>644</v>
      </c>
      <c r="F324" s="130" t="s">
        <v>645</v>
      </c>
      <c r="G324" s="131" t="s">
        <v>339</v>
      </c>
      <c r="H324" s="132">
        <v>6</v>
      </c>
      <c r="I324" s="133"/>
      <c r="J324" s="134">
        <f t="shared" ref="J324:J330" si="40">ROUND(I324*H324,2)</f>
        <v>0</v>
      </c>
      <c r="K324" s="135"/>
      <c r="L324" s="31"/>
      <c r="M324" s="136" t="s">
        <v>1</v>
      </c>
      <c r="N324" s="137" t="s">
        <v>42</v>
      </c>
      <c r="P324" s="138">
        <f t="shared" ref="P324:P330" si="41">O324*H324</f>
        <v>0</v>
      </c>
      <c r="Q324" s="138">
        <v>0.10940999999999999</v>
      </c>
      <c r="R324" s="138">
        <f t="shared" ref="R324:R330" si="42">Q324*H324</f>
        <v>0.65645999999999993</v>
      </c>
      <c r="S324" s="138">
        <v>0</v>
      </c>
      <c r="T324" s="139">
        <f t="shared" ref="T324:T330" si="43">S324*H324</f>
        <v>0</v>
      </c>
      <c r="AR324" s="140" t="s">
        <v>127</v>
      </c>
      <c r="AT324" s="140" t="s">
        <v>123</v>
      </c>
      <c r="AU324" s="140" t="s">
        <v>87</v>
      </c>
      <c r="AY324" s="15" t="s">
        <v>121</v>
      </c>
      <c r="BE324" s="141">
        <f t="shared" ref="BE324:BE330" si="44">IF(N324="základní",J324,0)</f>
        <v>0</v>
      </c>
      <c r="BF324" s="141">
        <f t="shared" ref="BF324:BF330" si="45">IF(N324="snížená",J324,0)</f>
        <v>0</v>
      </c>
      <c r="BG324" s="141">
        <f t="shared" ref="BG324:BG330" si="46">IF(N324="zákl. přenesená",J324,0)</f>
        <v>0</v>
      </c>
      <c r="BH324" s="141">
        <f t="shared" ref="BH324:BH330" si="47">IF(N324="sníž. přenesená",J324,0)</f>
        <v>0</v>
      </c>
      <c r="BI324" s="141">
        <f t="shared" ref="BI324:BI330" si="48">IF(N324="nulová",J324,0)</f>
        <v>0</v>
      </c>
      <c r="BJ324" s="15" t="s">
        <v>85</v>
      </c>
      <c r="BK324" s="141">
        <f t="shared" ref="BK324:BK330" si="49">ROUND(I324*H324,2)</f>
        <v>0</v>
      </c>
      <c r="BL324" s="15" t="s">
        <v>127</v>
      </c>
      <c r="BM324" s="140" t="s">
        <v>646</v>
      </c>
    </row>
    <row r="325" spans="2:65" s="1" customFormat="1" ht="16.5" customHeight="1">
      <c r="B325" s="31"/>
      <c r="C325" s="160" t="s">
        <v>647</v>
      </c>
      <c r="D325" s="160" t="s">
        <v>260</v>
      </c>
      <c r="E325" s="161" t="s">
        <v>648</v>
      </c>
      <c r="F325" s="162" t="s">
        <v>649</v>
      </c>
      <c r="G325" s="163" t="s">
        <v>339</v>
      </c>
      <c r="H325" s="164">
        <v>6</v>
      </c>
      <c r="I325" s="165"/>
      <c r="J325" s="166">
        <f t="shared" si="40"/>
        <v>0</v>
      </c>
      <c r="K325" s="167"/>
      <c r="L325" s="168"/>
      <c r="M325" s="169" t="s">
        <v>1</v>
      </c>
      <c r="N325" s="170" t="s">
        <v>42</v>
      </c>
      <c r="P325" s="138">
        <f t="shared" si="41"/>
        <v>0</v>
      </c>
      <c r="Q325" s="138">
        <v>6.1000000000000004E-3</v>
      </c>
      <c r="R325" s="138">
        <f t="shared" si="42"/>
        <v>3.6600000000000001E-2</v>
      </c>
      <c r="S325" s="138">
        <v>0</v>
      </c>
      <c r="T325" s="139">
        <f t="shared" si="43"/>
        <v>0</v>
      </c>
      <c r="AR325" s="140" t="s">
        <v>161</v>
      </c>
      <c r="AT325" s="140" t="s">
        <v>260</v>
      </c>
      <c r="AU325" s="140" t="s">
        <v>87</v>
      </c>
      <c r="AY325" s="15" t="s">
        <v>121</v>
      </c>
      <c r="BE325" s="141">
        <f t="shared" si="44"/>
        <v>0</v>
      </c>
      <c r="BF325" s="141">
        <f t="shared" si="45"/>
        <v>0</v>
      </c>
      <c r="BG325" s="141">
        <f t="shared" si="46"/>
        <v>0</v>
      </c>
      <c r="BH325" s="141">
        <f t="shared" si="47"/>
        <v>0</v>
      </c>
      <c r="BI325" s="141">
        <f t="shared" si="48"/>
        <v>0</v>
      </c>
      <c r="BJ325" s="15" t="s">
        <v>85</v>
      </c>
      <c r="BK325" s="141">
        <f t="shared" si="49"/>
        <v>0</v>
      </c>
      <c r="BL325" s="15" t="s">
        <v>127</v>
      </c>
      <c r="BM325" s="140" t="s">
        <v>650</v>
      </c>
    </row>
    <row r="326" spans="2:65" s="1" customFormat="1" ht="24.2" customHeight="1">
      <c r="B326" s="31"/>
      <c r="C326" s="128" t="s">
        <v>651</v>
      </c>
      <c r="D326" s="128" t="s">
        <v>123</v>
      </c>
      <c r="E326" s="129" t="s">
        <v>652</v>
      </c>
      <c r="F326" s="130" t="s">
        <v>653</v>
      </c>
      <c r="G326" s="131" t="s">
        <v>155</v>
      </c>
      <c r="H326" s="132">
        <v>6</v>
      </c>
      <c r="I326" s="133"/>
      <c r="J326" s="134">
        <f t="shared" si="40"/>
        <v>0</v>
      </c>
      <c r="K326" s="135"/>
      <c r="L326" s="31"/>
      <c r="M326" s="136" t="s">
        <v>1</v>
      </c>
      <c r="N326" s="137" t="s">
        <v>42</v>
      </c>
      <c r="P326" s="138">
        <f t="shared" si="41"/>
        <v>0</v>
      </c>
      <c r="Q326" s="138">
        <v>0.14321</v>
      </c>
      <c r="R326" s="138">
        <f t="shared" si="42"/>
        <v>0.85926000000000002</v>
      </c>
      <c r="S326" s="138">
        <v>0</v>
      </c>
      <c r="T326" s="139">
        <f t="shared" si="43"/>
        <v>0</v>
      </c>
      <c r="AR326" s="140" t="s">
        <v>127</v>
      </c>
      <c r="AT326" s="140" t="s">
        <v>123</v>
      </c>
      <c r="AU326" s="140" t="s">
        <v>87</v>
      </c>
      <c r="AY326" s="15" t="s">
        <v>121</v>
      </c>
      <c r="BE326" s="141">
        <f t="shared" si="44"/>
        <v>0</v>
      </c>
      <c r="BF326" s="141">
        <f t="shared" si="45"/>
        <v>0</v>
      </c>
      <c r="BG326" s="141">
        <f t="shared" si="46"/>
        <v>0</v>
      </c>
      <c r="BH326" s="141">
        <f t="shared" si="47"/>
        <v>0</v>
      </c>
      <c r="BI326" s="141">
        <f t="shared" si="48"/>
        <v>0</v>
      </c>
      <c r="BJ326" s="15" t="s">
        <v>85</v>
      </c>
      <c r="BK326" s="141">
        <f t="shared" si="49"/>
        <v>0</v>
      </c>
      <c r="BL326" s="15" t="s">
        <v>127</v>
      </c>
      <c r="BM326" s="140" t="s">
        <v>654</v>
      </c>
    </row>
    <row r="327" spans="2:65" s="1" customFormat="1" ht="16.5" customHeight="1">
      <c r="B327" s="31"/>
      <c r="C327" s="160" t="s">
        <v>655</v>
      </c>
      <c r="D327" s="160" t="s">
        <v>260</v>
      </c>
      <c r="E327" s="161" t="s">
        <v>656</v>
      </c>
      <c r="F327" s="162" t="s">
        <v>657</v>
      </c>
      <c r="G327" s="163" t="s">
        <v>155</v>
      </c>
      <c r="H327" s="164">
        <v>6</v>
      </c>
      <c r="I327" s="165"/>
      <c r="J327" s="166">
        <f t="shared" si="40"/>
        <v>0</v>
      </c>
      <c r="K327" s="167"/>
      <c r="L327" s="168"/>
      <c r="M327" s="169" t="s">
        <v>1</v>
      </c>
      <c r="N327" s="170" t="s">
        <v>42</v>
      </c>
      <c r="P327" s="138">
        <f t="shared" si="41"/>
        <v>0</v>
      </c>
      <c r="Q327" s="138">
        <v>0.10199999999999999</v>
      </c>
      <c r="R327" s="138">
        <f t="shared" si="42"/>
        <v>0.61199999999999999</v>
      </c>
      <c r="S327" s="138">
        <v>0</v>
      </c>
      <c r="T327" s="139">
        <f t="shared" si="43"/>
        <v>0</v>
      </c>
      <c r="AR327" s="140" t="s">
        <v>161</v>
      </c>
      <c r="AT327" s="140" t="s">
        <v>260</v>
      </c>
      <c r="AU327" s="140" t="s">
        <v>87</v>
      </c>
      <c r="AY327" s="15" t="s">
        <v>121</v>
      </c>
      <c r="BE327" s="141">
        <f t="shared" si="44"/>
        <v>0</v>
      </c>
      <c r="BF327" s="141">
        <f t="shared" si="45"/>
        <v>0</v>
      </c>
      <c r="BG327" s="141">
        <f t="shared" si="46"/>
        <v>0</v>
      </c>
      <c r="BH327" s="141">
        <f t="shared" si="47"/>
        <v>0</v>
      </c>
      <c r="BI327" s="141">
        <f t="shared" si="48"/>
        <v>0</v>
      </c>
      <c r="BJ327" s="15" t="s">
        <v>85</v>
      </c>
      <c r="BK327" s="141">
        <f t="shared" si="49"/>
        <v>0</v>
      </c>
      <c r="BL327" s="15" t="s">
        <v>127</v>
      </c>
      <c r="BM327" s="140" t="s">
        <v>658</v>
      </c>
    </row>
    <row r="328" spans="2:65" s="1" customFormat="1" ht="24.2" customHeight="1">
      <c r="B328" s="31"/>
      <c r="C328" s="128" t="s">
        <v>659</v>
      </c>
      <c r="D328" s="128" t="s">
        <v>123</v>
      </c>
      <c r="E328" s="129" t="s">
        <v>660</v>
      </c>
      <c r="F328" s="130" t="s">
        <v>661</v>
      </c>
      <c r="G328" s="131" t="s">
        <v>155</v>
      </c>
      <c r="H328" s="132">
        <v>7</v>
      </c>
      <c r="I328" s="133"/>
      <c r="J328" s="134">
        <f t="shared" si="40"/>
        <v>0</v>
      </c>
      <c r="K328" s="135"/>
      <c r="L328" s="31"/>
      <c r="M328" s="136" t="s">
        <v>1</v>
      </c>
      <c r="N328" s="137" t="s">
        <v>42</v>
      </c>
      <c r="P328" s="138">
        <f t="shared" si="41"/>
        <v>0</v>
      </c>
      <c r="Q328" s="138">
        <v>8.5309999999999997E-2</v>
      </c>
      <c r="R328" s="138">
        <f t="shared" si="42"/>
        <v>0.59716999999999998</v>
      </c>
      <c r="S328" s="138">
        <v>0</v>
      </c>
      <c r="T328" s="139">
        <f t="shared" si="43"/>
        <v>0</v>
      </c>
      <c r="AR328" s="140" t="s">
        <v>127</v>
      </c>
      <c r="AT328" s="140" t="s">
        <v>123</v>
      </c>
      <c r="AU328" s="140" t="s">
        <v>87</v>
      </c>
      <c r="AY328" s="15" t="s">
        <v>121</v>
      </c>
      <c r="BE328" s="141">
        <f t="shared" si="44"/>
        <v>0</v>
      </c>
      <c r="BF328" s="141">
        <f t="shared" si="45"/>
        <v>0</v>
      </c>
      <c r="BG328" s="141">
        <f t="shared" si="46"/>
        <v>0</v>
      </c>
      <c r="BH328" s="141">
        <f t="shared" si="47"/>
        <v>0</v>
      </c>
      <c r="BI328" s="141">
        <f t="shared" si="48"/>
        <v>0</v>
      </c>
      <c r="BJ328" s="15" t="s">
        <v>85</v>
      </c>
      <c r="BK328" s="141">
        <f t="shared" si="49"/>
        <v>0</v>
      </c>
      <c r="BL328" s="15" t="s">
        <v>127</v>
      </c>
      <c r="BM328" s="140" t="s">
        <v>662</v>
      </c>
    </row>
    <row r="329" spans="2:65" s="1" customFormat="1" ht="16.5" customHeight="1">
      <c r="B329" s="31"/>
      <c r="C329" s="160" t="s">
        <v>663</v>
      </c>
      <c r="D329" s="160" t="s">
        <v>260</v>
      </c>
      <c r="E329" s="161" t="s">
        <v>664</v>
      </c>
      <c r="F329" s="162" t="s">
        <v>665</v>
      </c>
      <c r="G329" s="163" t="s">
        <v>155</v>
      </c>
      <c r="H329" s="164">
        <v>7</v>
      </c>
      <c r="I329" s="165"/>
      <c r="J329" s="166">
        <f t="shared" si="40"/>
        <v>0</v>
      </c>
      <c r="K329" s="167"/>
      <c r="L329" s="168"/>
      <c r="M329" s="169" t="s">
        <v>1</v>
      </c>
      <c r="N329" s="170" t="s">
        <v>42</v>
      </c>
      <c r="P329" s="138">
        <f t="shared" si="41"/>
        <v>0</v>
      </c>
      <c r="Q329" s="138">
        <v>2.8000000000000001E-2</v>
      </c>
      <c r="R329" s="138">
        <f t="shared" si="42"/>
        <v>0.19600000000000001</v>
      </c>
      <c r="S329" s="138">
        <v>0</v>
      </c>
      <c r="T329" s="139">
        <f t="shared" si="43"/>
        <v>0</v>
      </c>
      <c r="AR329" s="140" t="s">
        <v>161</v>
      </c>
      <c r="AT329" s="140" t="s">
        <v>260</v>
      </c>
      <c r="AU329" s="140" t="s">
        <v>87</v>
      </c>
      <c r="AY329" s="15" t="s">
        <v>121</v>
      </c>
      <c r="BE329" s="141">
        <f t="shared" si="44"/>
        <v>0</v>
      </c>
      <c r="BF329" s="141">
        <f t="shared" si="45"/>
        <v>0</v>
      </c>
      <c r="BG329" s="141">
        <f t="shared" si="46"/>
        <v>0</v>
      </c>
      <c r="BH329" s="141">
        <f t="shared" si="47"/>
        <v>0</v>
      </c>
      <c r="BI329" s="141">
        <f t="shared" si="48"/>
        <v>0</v>
      </c>
      <c r="BJ329" s="15" t="s">
        <v>85</v>
      </c>
      <c r="BK329" s="141">
        <f t="shared" si="49"/>
        <v>0</v>
      </c>
      <c r="BL329" s="15" t="s">
        <v>127</v>
      </c>
      <c r="BM329" s="140" t="s">
        <v>666</v>
      </c>
    </row>
    <row r="330" spans="2:65" s="1" customFormat="1" ht="24.2" customHeight="1">
      <c r="B330" s="31"/>
      <c r="C330" s="128" t="s">
        <v>667</v>
      </c>
      <c r="D330" s="128" t="s">
        <v>123</v>
      </c>
      <c r="E330" s="129" t="s">
        <v>668</v>
      </c>
      <c r="F330" s="130" t="s">
        <v>669</v>
      </c>
      <c r="G330" s="131" t="s">
        <v>155</v>
      </c>
      <c r="H330" s="132">
        <v>50</v>
      </c>
      <c r="I330" s="133"/>
      <c r="J330" s="134">
        <f t="shared" si="40"/>
        <v>0</v>
      </c>
      <c r="K330" s="135"/>
      <c r="L330" s="31"/>
      <c r="M330" s="136" t="s">
        <v>1</v>
      </c>
      <c r="N330" s="137" t="s">
        <v>42</v>
      </c>
      <c r="P330" s="138">
        <f t="shared" si="41"/>
        <v>0</v>
      </c>
      <c r="Q330" s="138">
        <v>6.0999999999999997E-4</v>
      </c>
      <c r="R330" s="138">
        <f t="shared" si="42"/>
        <v>3.0499999999999999E-2</v>
      </c>
      <c r="S330" s="138">
        <v>0</v>
      </c>
      <c r="T330" s="139">
        <f t="shared" si="43"/>
        <v>0</v>
      </c>
      <c r="AR330" s="140" t="s">
        <v>127</v>
      </c>
      <c r="AT330" s="140" t="s">
        <v>123</v>
      </c>
      <c r="AU330" s="140" t="s">
        <v>87</v>
      </c>
      <c r="AY330" s="15" t="s">
        <v>121</v>
      </c>
      <c r="BE330" s="141">
        <f t="shared" si="44"/>
        <v>0</v>
      </c>
      <c r="BF330" s="141">
        <f t="shared" si="45"/>
        <v>0</v>
      </c>
      <c r="BG330" s="141">
        <f t="shared" si="46"/>
        <v>0</v>
      </c>
      <c r="BH330" s="141">
        <f t="shared" si="47"/>
        <v>0</v>
      </c>
      <c r="BI330" s="141">
        <f t="shared" si="48"/>
        <v>0</v>
      </c>
      <c r="BJ330" s="15" t="s">
        <v>85</v>
      </c>
      <c r="BK330" s="141">
        <f t="shared" si="49"/>
        <v>0</v>
      </c>
      <c r="BL330" s="15" t="s">
        <v>127</v>
      </c>
      <c r="BM330" s="140" t="s">
        <v>670</v>
      </c>
    </row>
    <row r="331" spans="2:65" s="1" customFormat="1" ht="19.5">
      <c r="B331" s="31"/>
      <c r="D331" s="142" t="s">
        <v>137</v>
      </c>
      <c r="F331" s="143" t="s">
        <v>671</v>
      </c>
      <c r="I331" s="144"/>
      <c r="L331" s="31"/>
      <c r="M331" s="145"/>
      <c r="T331" s="55"/>
      <c r="AT331" s="15" t="s">
        <v>137</v>
      </c>
      <c r="AU331" s="15" t="s">
        <v>87</v>
      </c>
    </row>
    <row r="332" spans="2:65" s="1" customFormat="1" ht="16.5" customHeight="1">
      <c r="B332" s="31"/>
      <c r="C332" s="128" t="s">
        <v>672</v>
      </c>
      <c r="D332" s="128" t="s">
        <v>123</v>
      </c>
      <c r="E332" s="129" t="s">
        <v>673</v>
      </c>
      <c r="F332" s="130" t="s">
        <v>674</v>
      </c>
      <c r="G332" s="131" t="s">
        <v>155</v>
      </c>
      <c r="H332" s="132">
        <v>50</v>
      </c>
      <c r="I332" s="133"/>
      <c r="J332" s="134">
        <f>ROUND(I332*H332,2)</f>
        <v>0</v>
      </c>
      <c r="K332" s="135"/>
      <c r="L332" s="31"/>
      <c r="M332" s="136" t="s">
        <v>1</v>
      </c>
      <c r="N332" s="137" t="s">
        <v>42</v>
      </c>
      <c r="P332" s="138">
        <f>O332*H332</f>
        <v>0</v>
      </c>
      <c r="Q332" s="138">
        <v>0</v>
      </c>
      <c r="R332" s="138">
        <f>Q332*H332</f>
        <v>0</v>
      </c>
      <c r="S332" s="138">
        <v>0</v>
      </c>
      <c r="T332" s="139">
        <f>S332*H332</f>
        <v>0</v>
      </c>
      <c r="AR332" s="140" t="s">
        <v>127</v>
      </c>
      <c r="AT332" s="140" t="s">
        <v>123</v>
      </c>
      <c r="AU332" s="140" t="s">
        <v>87</v>
      </c>
      <c r="AY332" s="15" t="s">
        <v>121</v>
      </c>
      <c r="BE332" s="141">
        <f>IF(N332="základní",J332,0)</f>
        <v>0</v>
      </c>
      <c r="BF332" s="141">
        <f>IF(N332="snížená",J332,0)</f>
        <v>0</v>
      </c>
      <c r="BG332" s="141">
        <f>IF(N332="zákl. přenesená",J332,0)</f>
        <v>0</v>
      </c>
      <c r="BH332" s="141">
        <f>IF(N332="sníž. přenesená",J332,0)</f>
        <v>0</v>
      </c>
      <c r="BI332" s="141">
        <f>IF(N332="nulová",J332,0)</f>
        <v>0</v>
      </c>
      <c r="BJ332" s="15" t="s">
        <v>85</v>
      </c>
      <c r="BK332" s="141">
        <f>ROUND(I332*H332,2)</f>
        <v>0</v>
      </c>
      <c r="BL332" s="15" t="s">
        <v>127</v>
      </c>
      <c r="BM332" s="140" t="s">
        <v>675</v>
      </c>
    </row>
    <row r="333" spans="2:65" s="1" customFormat="1" ht="24.2" customHeight="1">
      <c r="B333" s="31"/>
      <c r="C333" s="128" t="s">
        <v>676</v>
      </c>
      <c r="D333" s="128" t="s">
        <v>123</v>
      </c>
      <c r="E333" s="129" t="s">
        <v>677</v>
      </c>
      <c r="F333" s="130" t="s">
        <v>678</v>
      </c>
      <c r="G333" s="131" t="s">
        <v>155</v>
      </c>
      <c r="H333" s="132">
        <v>190</v>
      </c>
      <c r="I333" s="133"/>
      <c r="J333" s="134">
        <f>ROUND(I333*H333,2)</f>
        <v>0</v>
      </c>
      <c r="K333" s="135"/>
      <c r="L333" s="31"/>
      <c r="M333" s="136" t="s">
        <v>1</v>
      </c>
      <c r="N333" s="137" t="s">
        <v>42</v>
      </c>
      <c r="P333" s="138">
        <f>O333*H333</f>
        <v>0</v>
      </c>
      <c r="Q333" s="138">
        <v>0</v>
      </c>
      <c r="R333" s="138">
        <f>Q333*H333</f>
        <v>0</v>
      </c>
      <c r="S333" s="138">
        <v>0.14699999999999999</v>
      </c>
      <c r="T333" s="139">
        <f>S333*H333</f>
        <v>27.93</v>
      </c>
      <c r="AR333" s="140" t="s">
        <v>127</v>
      </c>
      <c r="AT333" s="140" t="s">
        <v>123</v>
      </c>
      <c r="AU333" s="140" t="s">
        <v>87</v>
      </c>
      <c r="AY333" s="15" t="s">
        <v>121</v>
      </c>
      <c r="BE333" s="141">
        <f>IF(N333="základní",J333,0)</f>
        <v>0</v>
      </c>
      <c r="BF333" s="141">
        <f>IF(N333="snížená",J333,0)</f>
        <v>0</v>
      </c>
      <c r="BG333" s="141">
        <f>IF(N333="zákl. přenesená",J333,0)</f>
        <v>0</v>
      </c>
      <c r="BH333" s="141">
        <f>IF(N333="sníž. přenesená",J333,0)</f>
        <v>0</v>
      </c>
      <c r="BI333" s="141">
        <f>IF(N333="nulová",J333,0)</f>
        <v>0</v>
      </c>
      <c r="BJ333" s="15" t="s">
        <v>85</v>
      </c>
      <c r="BK333" s="141">
        <f>ROUND(I333*H333,2)</f>
        <v>0</v>
      </c>
      <c r="BL333" s="15" t="s">
        <v>127</v>
      </c>
      <c r="BM333" s="140" t="s">
        <v>679</v>
      </c>
    </row>
    <row r="334" spans="2:65" s="11" customFormat="1" ht="22.9" customHeight="1">
      <c r="B334" s="116"/>
      <c r="D334" s="117" t="s">
        <v>76</v>
      </c>
      <c r="E334" s="126" t="s">
        <v>680</v>
      </c>
      <c r="F334" s="126" t="s">
        <v>681</v>
      </c>
      <c r="I334" s="119"/>
      <c r="J334" s="127">
        <f>BK334</f>
        <v>0</v>
      </c>
      <c r="L334" s="116"/>
      <c r="M334" s="121"/>
      <c r="P334" s="122">
        <f>SUM(P335:P351)</f>
        <v>0</v>
      </c>
      <c r="R334" s="122">
        <f>SUM(R335:R351)</f>
        <v>0</v>
      </c>
      <c r="T334" s="123">
        <f>SUM(T335:T351)</f>
        <v>0</v>
      </c>
      <c r="AR334" s="117" t="s">
        <v>85</v>
      </c>
      <c r="AT334" s="124" t="s">
        <v>76</v>
      </c>
      <c r="AU334" s="124" t="s">
        <v>85</v>
      </c>
      <c r="AY334" s="117" t="s">
        <v>121</v>
      </c>
      <c r="BK334" s="125">
        <f>SUM(BK335:BK351)</f>
        <v>0</v>
      </c>
    </row>
    <row r="335" spans="2:65" s="1" customFormat="1" ht="21.75" customHeight="1">
      <c r="B335" s="31"/>
      <c r="C335" s="128" t="s">
        <v>682</v>
      </c>
      <c r="D335" s="128" t="s">
        <v>123</v>
      </c>
      <c r="E335" s="129" t="s">
        <v>683</v>
      </c>
      <c r="F335" s="130" t="s">
        <v>684</v>
      </c>
      <c r="G335" s="131" t="s">
        <v>238</v>
      </c>
      <c r="H335" s="132">
        <v>12.407999999999999</v>
      </c>
      <c r="I335" s="133"/>
      <c r="J335" s="134">
        <f>ROUND(I335*H335,2)</f>
        <v>0</v>
      </c>
      <c r="K335" s="135"/>
      <c r="L335" s="31"/>
      <c r="M335" s="136" t="s">
        <v>1</v>
      </c>
      <c r="N335" s="137" t="s">
        <v>42</v>
      </c>
      <c r="P335" s="138">
        <f>O335*H335</f>
        <v>0</v>
      </c>
      <c r="Q335" s="138">
        <v>0</v>
      </c>
      <c r="R335" s="138">
        <f>Q335*H335</f>
        <v>0</v>
      </c>
      <c r="S335" s="138">
        <v>0</v>
      </c>
      <c r="T335" s="139">
        <f>S335*H335</f>
        <v>0</v>
      </c>
      <c r="AR335" s="140" t="s">
        <v>127</v>
      </c>
      <c r="AT335" s="140" t="s">
        <v>123</v>
      </c>
      <c r="AU335" s="140" t="s">
        <v>87</v>
      </c>
      <c r="AY335" s="15" t="s">
        <v>121</v>
      </c>
      <c r="BE335" s="141">
        <f>IF(N335="základní",J335,0)</f>
        <v>0</v>
      </c>
      <c r="BF335" s="141">
        <f>IF(N335="snížená",J335,0)</f>
        <v>0</v>
      </c>
      <c r="BG335" s="141">
        <f>IF(N335="zákl. přenesená",J335,0)</f>
        <v>0</v>
      </c>
      <c r="BH335" s="141">
        <f>IF(N335="sníž. přenesená",J335,0)</f>
        <v>0</v>
      </c>
      <c r="BI335" s="141">
        <f>IF(N335="nulová",J335,0)</f>
        <v>0</v>
      </c>
      <c r="BJ335" s="15" t="s">
        <v>85</v>
      </c>
      <c r="BK335" s="141">
        <f>ROUND(I335*H335,2)</f>
        <v>0</v>
      </c>
      <c r="BL335" s="15" t="s">
        <v>127</v>
      </c>
      <c r="BM335" s="140" t="s">
        <v>685</v>
      </c>
    </row>
    <row r="336" spans="2:65" s="12" customFormat="1" ht="22.5">
      <c r="B336" s="146"/>
      <c r="D336" s="142" t="s">
        <v>142</v>
      </c>
      <c r="E336" s="147" t="s">
        <v>1</v>
      </c>
      <c r="F336" s="148" t="s">
        <v>686</v>
      </c>
      <c r="H336" s="149">
        <v>12.407999999999999</v>
      </c>
      <c r="I336" s="150"/>
      <c r="L336" s="146"/>
      <c r="M336" s="151"/>
      <c r="T336" s="152"/>
      <c r="AT336" s="147" t="s">
        <v>142</v>
      </c>
      <c r="AU336" s="147" t="s">
        <v>87</v>
      </c>
      <c r="AV336" s="12" t="s">
        <v>87</v>
      </c>
      <c r="AW336" s="12" t="s">
        <v>34</v>
      </c>
      <c r="AX336" s="12" t="s">
        <v>85</v>
      </c>
      <c r="AY336" s="147" t="s">
        <v>121</v>
      </c>
    </row>
    <row r="337" spans="2:65" s="1" customFormat="1" ht="24.2" customHeight="1">
      <c r="B337" s="31"/>
      <c r="C337" s="128" t="s">
        <v>687</v>
      </c>
      <c r="D337" s="128" t="s">
        <v>123</v>
      </c>
      <c r="E337" s="129" t="s">
        <v>688</v>
      </c>
      <c r="F337" s="130" t="s">
        <v>689</v>
      </c>
      <c r="G337" s="131" t="s">
        <v>238</v>
      </c>
      <c r="H337" s="132">
        <v>235.75200000000001</v>
      </c>
      <c r="I337" s="133"/>
      <c r="J337" s="134">
        <f>ROUND(I337*H337,2)</f>
        <v>0</v>
      </c>
      <c r="K337" s="135"/>
      <c r="L337" s="31"/>
      <c r="M337" s="136" t="s">
        <v>1</v>
      </c>
      <c r="N337" s="137" t="s">
        <v>42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AR337" s="140" t="s">
        <v>127</v>
      </c>
      <c r="AT337" s="140" t="s">
        <v>123</v>
      </c>
      <c r="AU337" s="140" t="s">
        <v>87</v>
      </c>
      <c r="AY337" s="15" t="s">
        <v>121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5" t="s">
        <v>85</v>
      </c>
      <c r="BK337" s="141">
        <f>ROUND(I337*H337,2)</f>
        <v>0</v>
      </c>
      <c r="BL337" s="15" t="s">
        <v>127</v>
      </c>
      <c r="BM337" s="140" t="s">
        <v>690</v>
      </c>
    </row>
    <row r="338" spans="2:65" s="12" customFormat="1" ht="22.5">
      <c r="B338" s="146"/>
      <c r="D338" s="142" t="s">
        <v>142</v>
      </c>
      <c r="E338" s="147" t="s">
        <v>1</v>
      </c>
      <c r="F338" s="148" t="s">
        <v>691</v>
      </c>
      <c r="H338" s="149">
        <v>235.75200000000001</v>
      </c>
      <c r="I338" s="150"/>
      <c r="L338" s="146"/>
      <c r="M338" s="151"/>
      <c r="T338" s="152"/>
      <c r="AT338" s="147" t="s">
        <v>142</v>
      </c>
      <c r="AU338" s="147" t="s">
        <v>87</v>
      </c>
      <c r="AV338" s="12" t="s">
        <v>87</v>
      </c>
      <c r="AW338" s="12" t="s">
        <v>34</v>
      </c>
      <c r="AX338" s="12" t="s">
        <v>85</v>
      </c>
      <c r="AY338" s="147" t="s">
        <v>121</v>
      </c>
    </row>
    <row r="339" spans="2:65" s="1" customFormat="1" ht="21.75" customHeight="1">
      <c r="B339" s="31"/>
      <c r="C339" s="128" t="s">
        <v>692</v>
      </c>
      <c r="D339" s="128" t="s">
        <v>123</v>
      </c>
      <c r="E339" s="129" t="s">
        <v>693</v>
      </c>
      <c r="F339" s="130" t="s">
        <v>694</v>
      </c>
      <c r="G339" s="131" t="s">
        <v>238</v>
      </c>
      <c r="H339" s="132">
        <v>4.9039999999999999</v>
      </c>
      <c r="I339" s="133"/>
      <c r="J339" s="134">
        <f>ROUND(I339*H339,2)</f>
        <v>0</v>
      </c>
      <c r="K339" s="135"/>
      <c r="L339" s="31"/>
      <c r="M339" s="136" t="s">
        <v>1</v>
      </c>
      <c r="N339" s="137" t="s">
        <v>42</v>
      </c>
      <c r="P339" s="138">
        <f>O339*H339</f>
        <v>0</v>
      </c>
      <c r="Q339" s="138">
        <v>0</v>
      </c>
      <c r="R339" s="138">
        <f>Q339*H339</f>
        <v>0</v>
      </c>
      <c r="S339" s="138">
        <v>0</v>
      </c>
      <c r="T339" s="139">
        <f>S339*H339</f>
        <v>0</v>
      </c>
      <c r="AR339" s="140" t="s">
        <v>127</v>
      </c>
      <c r="AT339" s="140" t="s">
        <v>123</v>
      </c>
      <c r="AU339" s="140" t="s">
        <v>87</v>
      </c>
      <c r="AY339" s="15" t="s">
        <v>121</v>
      </c>
      <c r="BE339" s="141">
        <f>IF(N339="základní",J339,0)</f>
        <v>0</v>
      </c>
      <c r="BF339" s="141">
        <f>IF(N339="snížená",J339,0)</f>
        <v>0</v>
      </c>
      <c r="BG339" s="141">
        <f>IF(N339="zákl. přenesená",J339,0)</f>
        <v>0</v>
      </c>
      <c r="BH339" s="141">
        <f>IF(N339="sníž. přenesená",J339,0)</f>
        <v>0</v>
      </c>
      <c r="BI339" s="141">
        <f>IF(N339="nulová",J339,0)</f>
        <v>0</v>
      </c>
      <c r="BJ339" s="15" t="s">
        <v>85</v>
      </c>
      <c r="BK339" s="141">
        <f>ROUND(I339*H339,2)</f>
        <v>0</v>
      </c>
      <c r="BL339" s="15" t="s">
        <v>127</v>
      </c>
      <c r="BM339" s="140" t="s">
        <v>695</v>
      </c>
    </row>
    <row r="340" spans="2:65" s="12" customFormat="1">
      <c r="B340" s="146"/>
      <c r="D340" s="142" t="s">
        <v>142</v>
      </c>
      <c r="E340" s="147" t="s">
        <v>1</v>
      </c>
      <c r="F340" s="148" t="s">
        <v>696</v>
      </c>
      <c r="H340" s="149">
        <v>2.5939999999999999</v>
      </c>
      <c r="I340" s="150"/>
      <c r="L340" s="146"/>
      <c r="M340" s="151"/>
      <c r="T340" s="152"/>
      <c r="AT340" s="147" t="s">
        <v>142</v>
      </c>
      <c r="AU340" s="147" t="s">
        <v>87</v>
      </c>
      <c r="AV340" s="12" t="s">
        <v>87</v>
      </c>
      <c r="AW340" s="12" t="s">
        <v>34</v>
      </c>
      <c r="AX340" s="12" t="s">
        <v>77</v>
      </c>
      <c r="AY340" s="147" t="s">
        <v>121</v>
      </c>
    </row>
    <row r="341" spans="2:65" s="12" customFormat="1">
      <c r="B341" s="146"/>
      <c r="D341" s="142" t="s">
        <v>142</v>
      </c>
      <c r="E341" s="147" t="s">
        <v>1</v>
      </c>
      <c r="F341" s="148" t="s">
        <v>697</v>
      </c>
      <c r="H341" s="149">
        <v>1.42</v>
      </c>
      <c r="I341" s="150"/>
      <c r="L341" s="146"/>
      <c r="M341" s="151"/>
      <c r="T341" s="152"/>
      <c r="AT341" s="147" t="s">
        <v>142</v>
      </c>
      <c r="AU341" s="147" t="s">
        <v>87</v>
      </c>
      <c r="AV341" s="12" t="s">
        <v>87</v>
      </c>
      <c r="AW341" s="12" t="s">
        <v>34</v>
      </c>
      <c r="AX341" s="12" t="s">
        <v>77</v>
      </c>
      <c r="AY341" s="147" t="s">
        <v>121</v>
      </c>
    </row>
    <row r="342" spans="2:65" s="12" customFormat="1">
      <c r="B342" s="146"/>
      <c r="D342" s="142" t="s">
        <v>142</v>
      </c>
      <c r="E342" s="147" t="s">
        <v>1</v>
      </c>
      <c r="F342" s="148" t="s">
        <v>698</v>
      </c>
      <c r="H342" s="149">
        <v>0.47</v>
      </c>
      <c r="I342" s="150"/>
      <c r="L342" s="146"/>
      <c r="M342" s="151"/>
      <c r="T342" s="152"/>
      <c r="AT342" s="147" t="s">
        <v>142</v>
      </c>
      <c r="AU342" s="147" t="s">
        <v>87</v>
      </c>
      <c r="AV342" s="12" t="s">
        <v>87</v>
      </c>
      <c r="AW342" s="12" t="s">
        <v>34</v>
      </c>
      <c r="AX342" s="12" t="s">
        <v>77</v>
      </c>
      <c r="AY342" s="147" t="s">
        <v>121</v>
      </c>
    </row>
    <row r="343" spans="2:65" s="12" customFormat="1">
      <c r="B343" s="146"/>
      <c r="D343" s="142" t="s">
        <v>142</v>
      </c>
      <c r="E343" s="147" t="s">
        <v>1</v>
      </c>
      <c r="F343" s="148" t="s">
        <v>699</v>
      </c>
      <c r="H343" s="149">
        <v>0.42</v>
      </c>
      <c r="I343" s="150"/>
      <c r="L343" s="146"/>
      <c r="M343" s="151"/>
      <c r="T343" s="152"/>
      <c r="AT343" s="147" t="s">
        <v>142</v>
      </c>
      <c r="AU343" s="147" t="s">
        <v>87</v>
      </c>
      <c r="AV343" s="12" t="s">
        <v>87</v>
      </c>
      <c r="AW343" s="12" t="s">
        <v>34</v>
      </c>
      <c r="AX343" s="12" t="s">
        <v>77</v>
      </c>
      <c r="AY343" s="147" t="s">
        <v>121</v>
      </c>
    </row>
    <row r="344" spans="2:65" s="13" customFormat="1">
      <c r="B344" s="153"/>
      <c r="D344" s="142" t="s">
        <v>142</v>
      </c>
      <c r="E344" s="154" t="s">
        <v>1</v>
      </c>
      <c r="F344" s="155" t="s">
        <v>145</v>
      </c>
      <c r="H344" s="156">
        <v>4.903999999999999</v>
      </c>
      <c r="I344" s="157"/>
      <c r="L344" s="153"/>
      <c r="M344" s="158"/>
      <c r="T344" s="159"/>
      <c r="AT344" s="154" t="s">
        <v>142</v>
      </c>
      <c r="AU344" s="154" t="s">
        <v>87</v>
      </c>
      <c r="AV344" s="13" t="s">
        <v>127</v>
      </c>
      <c r="AW344" s="13" t="s">
        <v>34</v>
      </c>
      <c r="AX344" s="13" t="s">
        <v>85</v>
      </c>
      <c r="AY344" s="154" t="s">
        <v>121</v>
      </c>
    </row>
    <row r="345" spans="2:65" s="1" customFormat="1" ht="24.2" customHeight="1">
      <c r="B345" s="31"/>
      <c r="C345" s="128" t="s">
        <v>700</v>
      </c>
      <c r="D345" s="128" t="s">
        <v>123</v>
      </c>
      <c r="E345" s="129" t="s">
        <v>701</v>
      </c>
      <c r="F345" s="130" t="s">
        <v>702</v>
      </c>
      <c r="G345" s="131" t="s">
        <v>238</v>
      </c>
      <c r="H345" s="132">
        <v>93.176000000000002</v>
      </c>
      <c r="I345" s="133"/>
      <c r="J345" s="134">
        <f>ROUND(I345*H345,2)</f>
        <v>0</v>
      </c>
      <c r="K345" s="135"/>
      <c r="L345" s="31"/>
      <c r="M345" s="136" t="s">
        <v>1</v>
      </c>
      <c r="N345" s="137" t="s">
        <v>42</v>
      </c>
      <c r="P345" s="138">
        <f>O345*H345</f>
        <v>0</v>
      </c>
      <c r="Q345" s="138">
        <v>0</v>
      </c>
      <c r="R345" s="138">
        <f>Q345*H345</f>
        <v>0</v>
      </c>
      <c r="S345" s="138">
        <v>0</v>
      </c>
      <c r="T345" s="139">
        <f>S345*H345</f>
        <v>0</v>
      </c>
      <c r="AR345" s="140" t="s">
        <v>127</v>
      </c>
      <c r="AT345" s="140" t="s">
        <v>123</v>
      </c>
      <c r="AU345" s="140" t="s">
        <v>87</v>
      </c>
      <c r="AY345" s="15" t="s">
        <v>121</v>
      </c>
      <c r="BE345" s="141">
        <f>IF(N345="základní",J345,0)</f>
        <v>0</v>
      </c>
      <c r="BF345" s="141">
        <f>IF(N345="snížená",J345,0)</f>
        <v>0</v>
      </c>
      <c r="BG345" s="141">
        <f>IF(N345="zákl. přenesená",J345,0)</f>
        <v>0</v>
      </c>
      <c r="BH345" s="141">
        <f>IF(N345="sníž. přenesená",J345,0)</f>
        <v>0</v>
      </c>
      <c r="BI345" s="141">
        <f>IF(N345="nulová",J345,0)</f>
        <v>0</v>
      </c>
      <c r="BJ345" s="15" t="s">
        <v>85</v>
      </c>
      <c r="BK345" s="141">
        <f>ROUND(I345*H345,2)</f>
        <v>0</v>
      </c>
      <c r="BL345" s="15" t="s">
        <v>127</v>
      </c>
      <c r="BM345" s="140" t="s">
        <v>703</v>
      </c>
    </row>
    <row r="346" spans="2:65" s="12" customFormat="1" ht="22.5">
      <c r="B346" s="146"/>
      <c r="D346" s="142" t="s">
        <v>142</v>
      </c>
      <c r="E346" s="147" t="s">
        <v>1</v>
      </c>
      <c r="F346" s="148" t="s">
        <v>704</v>
      </c>
      <c r="H346" s="149">
        <v>93.176000000000002</v>
      </c>
      <c r="I346" s="150"/>
      <c r="L346" s="146"/>
      <c r="M346" s="151"/>
      <c r="T346" s="152"/>
      <c r="AT346" s="147" t="s">
        <v>142</v>
      </c>
      <c r="AU346" s="147" t="s">
        <v>87</v>
      </c>
      <c r="AV346" s="12" t="s">
        <v>87</v>
      </c>
      <c r="AW346" s="12" t="s">
        <v>34</v>
      </c>
      <c r="AX346" s="12" t="s">
        <v>85</v>
      </c>
      <c r="AY346" s="147" t="s">
        <v>121</v>
      </c>
    </row>
    <row r="347" spans="2:65" s="1" customFormat="1" ht="24.2" customHeight="1">
      <c r="B347" s="31"/>
      <c r="C347" s="128" t="s">
        <v>705</v>
      </c>
      <c r="D347" s="128" t="s">
        <v>123</v>
      </c>
      <c r="E347" s="129" t="s">
        <v>706</v>
      </c>
      <c r="F347" s="130" t="s">
        <v>707</v>
      </c>
      <c r="G347" s="131" t="s">
        <v>238</v>
      </c>
      <c r="H347" s="132">
        <v>17.312000000000001</v>
      </c>
      <c r="I347" s="133"/>
      <c r="J347" s="134">
        <f>ROUND(I347*H347,2)</f>
        <v>0</v>
      </c>
      <c r="K347" s="135"/>
      <c r="L347" s="31"/>
      <c r="M347" s="136" t="s">
        <v>1</v>
      </c>
      <c r="N347" s="137" t="s">
        <v>42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9">
        <f>S347*H347</f>
        <v>0</v>
      </c>
      <c r="AR347" s="140" t="s">
        <v>127</v>
      </c>
      <c r="AT347" s="140" t="s">
        <v>123</v>
      </c>
      <c r="AU347" s="140" t="s">
        <v>87</v>
      </c>
      <c r="AY347" s="15" t="s">
        <v>121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5" t="s">
        <v>85</v>
      </c>
      <c r="BK347" s="141">
        <f>ROUND(I347*H347,2)</f>
        <v>0</v>
      </c>
      <c r="BL347" s="15" t="s">
        <v>127</v>
      </c>
      <c r="BM347" s="140" t="s">
        <v>708</v>
      </c>
    </row>
    <row r="348" spans="2:65" s="1" customFormat="1" ht="24.2" customHeight="1">
      <c r="B348" s="31"/>
      <c r="C348" s="128" t="s">
        <v>709</v>
      </c>
      <c r="D348" s="128" t="s">
        <v>123</v>
      </c>
      <c r="E348" s="129" t="s">
        <v>710</v>
      </c>
      <c r="F348" s="130" t="s">
        <v>711</v>
      </c>
      <c r="G348" s="131" t="s">
        <v>238</v>
      </c>
      <c r="H348" s="132">
        <v>0.47</v>
      </c>
      <c r="I348" s="133"/>
      <c r="J348" s="134">
        <f>ROUND(I348*H348,2)</f>
        <v>0</v>
      </c>
      <c r="K348" s="135"/>
      <c r="L348" s="31"/>
      <c r="M348" s="136" t="s">
        <v>1</v>
      </c>
      <c r="N348" s="137" t="s">
        <v>42</v>
      </c>
      <c r="P348" s="138">
        <f>O348*H348</f>
        <v>0</v>
      </c>
      <c r="Q348" s="138">
        <v>0</v>
      </c>
      <c r="R348" s="138">
        <f>Q348*H348</f>
        <v>0</v>
      </c>
      <c r="S348" s="138">
        <v>0</v>
      </c>
      <c r="T348" s="139">
        <f>S348*H348</f>
        <v>0</v>
      </c>
      <c r="AR348" s="140" t="s">
        <v>127</v>
      </c>
      <c r="AT348" s="140" t="s">
        <v>123</v>
      </c>
      <c r="AU348" s="140" t="s">
        <v>87</v>
      </c>
      <c r="AY348" s="15" t="s">
        <v>121</v>
      </c>
      <c r="BE348" s="141">
        <f>IF(N348="základní",J348,0)</f>
        <v>0</v>
      </c>
      <c r="BF348" s="141">
        <f>IF(N348="snížená",J348,0)</f>
        <v>0</v>
      </c>
      <c r="BG348" s="141">
        <f>IF(N348="zákl. přenesená",J348,0)</f>
        <v>0</v>
      </c>
      <c r="BH348" s="141">
        <f>IF(N348="sníž. přenesená",J348,0)</f>
        <v>0</v>
      </c>
      <c r="BI348" s="141">
        <f>IF(N348="nulová",J348,0)</f>
        <v>0</v>
      </c>
      <c r="BJ348" s="15" t="s">
        <v>85</v>
      </c>
      <c r="BK348" s="141">
        <f>ROUND(I348*H348,2)</f>
        <v>0</v>
      </c>
      <c r="BL348" s="15" t="s">
        <v>127</v>
      </c>
      <c r="BM348" s="140" t="s">
        <v>712</v>
      </c>
    </row>
    <row r="349" spans="2:65" s="1" customFormat="1" ht="24.2" customHeight="1">
      <c r="B349" s="31"/>
      <c r="C349" s="128" t="s">
        <v>713</v>
      </c>
      <c r="D349" s="128" t="s">
        <v>123</v>
      </c>
      <c r="E349" s="129" t="s">
        <v>714</v>
      </c>
      <c r="F349" s="130" t="s">
        <v>715</v>
      </c>
      <c r="G349" s="131" t="s">
        <v>238</v>
      </c>
      <c r="H349" s="132">
        <v>1.42</v>
      </c>
      <c r="I349" s="133"/>
      <c r="J349" s="134">
        <f>ROUND(I349*H349,2)</f>
        <v>0</v>
      </c>
      <c r="K349" s="135"/>
      <c r="L349" s="31"/>
      <c r="M349" s="136" t="s">
        <v>1</v>
      </c>
      <c r="N349" s="137" t="s">
        <v>42</v>
      </c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9">
        <f>S349*H349</f>
        <v>0</v>
      </c>
      <c r="AR349" s="140" t="s">
        <v>127</v>
      </c>
      <c r="AT349" s="140" t="s">
        <v>123</v>
      </c>
      <c r="AU349" s="140" t="s">
        <v>87</v>
      </c>
      <c r="AY349" s="15" t="s">
        <v>121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5" t="s">
        <v>85</v>
      </c>
      <c r="BK349" s="141">
        <f>ROUND(I349*H349,2)</f>
        <v>0</v>
      </c>
      <c r="BL349" s="15" t="s">
        <v>127</v>
      </c>
      <c r="BM349" s="140" t="s">
        <v>716</v>
      </c>
    </row>
    <row r="350" spans="2:65" s="1" customFormat="1" ht="24.2" customHeight="1">
      <c r="B350" s="31"/>
      <c r="C350" s="128" t="s">
        <v>717</v>
      </c>
      <c r="D350" s="128" t="s">
        <v>123</v>
      </c>
      <c r="E350" s="129" t="s">
        <v>718</v>
      </c>
      <c r="F350" s="130" t="s">
        <v>719</v>
      </c>
      <c r="G350" s="131" t="s">
        <v>238</v>
      </c>
      <c r="H350" s="132">
        <v>12.407999999999999</v>
      </c>
      <c r="I350" s="133"/>
      <c r="J350" s="134">
        <f>ROUND(I350*H350,2)</f>
        <v>0</v>
      </c>
      <c r="K350" s="135"/>
      <c r="L350" s="31"/>
      <c r="M350" s="136" t="s">
        <v>1</v>
      </c>
      <c r="N350" s="137" t="s">
        <v>42</v>
      </c>
      <c r="P350" s="138">
        <f>O350*H350</f>
        <v>0</v>
      </c>
      <c r="Q350" s="138">
        <v>0</v>
      </c>
      <c r="R350" s="138">
        <f>Q350*H350</f>
        <v>0</v>
      </c>
      <c r="S350" s="138">
        <v>0</v>
      </c>
      <c r="T350" s="139">
        <f>S350*H350</f>
        <v>0</v>
      </c>
      <c r="AR350" s="140" t="s">
        <v>127</v>
      </c>
      <c r="AT350" s="140" t="s">
        <v>123</v>
      </c>
      <c r="AU350" s="140" t="s">
        <v>87</v>
      </c>
      <c r="AY350" s="15" t="s">
        <v>121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5" t="s">
        <v>85</v>
      </c>
      <c r="BK350" s="141">
        <f>ROUND(I350*H350,2)</f>
        <v>0</v>
      </c>
      <c r="BL350" s="15" t="s">
        <v>127</v>
      </c>
      <c r="BM350" s="140" t="s">
        <v>720</v>
      </c>
    </row>
    <row r="351" spans="2:65" s="1" customFormat="1" ht="33" customHeight="1">
      <c r="B351" s="31"/>
      <c r="C351" s="128" t="s">
        <v>721</v>
      </c>
      <c r="D351" s="128" t="s">
        <v>123</v>
      </c>
      <c r="E351" s="129" t="s">
        <v>722</v>
      </c>
      <c r="F351" s="130" t="s">
        <v>723</v>
      </c>
      <c r="G351" s="131" t="s">
        <v>238</v>
      </c>
      <c r="H351" s="132">
        <v>2.5939999999999999</v>
      </c>
      <c r="I351" s="133"/>
      <c r="J351" s="134">
        <f>ROUND(I351*H351,2)</f>
        <v>0</v>
      </c>
      <c r="K351" s="135"/>
      <c r="L351" s="31"/>
      <c r="M351" s="136" t="s">
        <v>1</v>
      </c>
      <c r="N351" s="137" t="s">
        <v>42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AR351" s="140" t="s">
        <v>127</v>
      </c>
      <c r="AT351" s="140" t="s">
        <v>123</v>
      </c>
      <c r="AU351" s="140" t="s">
        <v>87</v>
      </c>
      <c r="AY351" s="15" t="s">
        <v>121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5" t="s">
        <v>85</v>
      </c>
      <c r="BK351" s="141">
        <f>ROUND(I351*H351,2)</f>
        <v>0</v>
      </c>
      <c r="BL351" s="15" t="s">
        <v>127</v>
      </c>
      <c r="BM351" s="140" t="s">
        <v>724</v>
      </c>
    </row>
    <row r="352" spans="2:65" s="11" customFormat="1" ht="22.9" customHeight="1">
      <c r="B352" s="116"/>
      <c r="D352" s="117" t="s">
        <v>76</v>
      </c>
      <c r="E352" s="126" t="s">
        <v>725</v>
      </c>
      <c r="F352" s="126" t="s">
        <v>726</v>
      </c>
      <c r="I352" s="119"/>
      <c r="J352" s="127">
        <f>BK352</f>
        <v>0</v>
      </c>
      <c r="L352" s="116"/>
      <c r="M352" s="121"/>
      <c r="P352" s="122">
        <f>SUM(P353:P355)</f>
        <v>0</v>
      </c>
      <c r="R352" s="122">
        <f>SUM(R353:R355)</f>
        <v>0</v>
      </c>
      <c r="T352" s="123">
        <f>SUM(T353:T355)</f>
        <v>0</v>
      </c>
      <c r="AR352" s="117" t="s">
        <v>85</v>
      </c>
      <c r="AT352" s="124" t="s">
        <v>76</v>
      </c>
      <c r="AU352" s="124" t="s">
        <v>85</v>
      </c>
      <c r="AY352" s="117" t="s">
        <v>121</v>
      </c>
      <c r="BK352" s="125">
        <f>SUM(BK353:BK355)</f>
        <v>0</v>
      </c>
    </row>
    <row r="353" spans="2:65" s="1" customFormat="1" ht="16.5" customHeight="1">
      <c r="B353" s="31"/>
      <c r="C353" s="128" t="s">
        <v>727</v>
      </c>
      <c r="D353" s="128" t="s">
        <v>123</v>
      </c>
      <c r="E353" s="129" t="s">
        <v>728</v>
      </c>
      <c r="F353" s="130" t="s">
        <v>729</v>
      </c>
      <c r="G353" s="131" t="s">
        <v>238</v>
      </c>
      <c r="H353" s="132">
        <v>2.2639999999999998</v>
      </c>
      <c r="I353" s="133"/>
      <c r="J353" s="134">
        <f>ROUND(I353*H353,2)</f>
        <v>0</v>
      </c>
      <c r="K353" s="135"/>
      <c r="L353" s="31"/>
      <c r="M353" s="136" t="s">
        <v>1</v>
      </c>
      <c r="N353" s="137" t="s">
        <v>42</v>
      </c>
      <c r="P353" s="138">
        <f>O353*H353</f>
        <v>0</v>
      </c>
      <c r="Q353" s="138">
        <v>0</v>
      </c>
      <c r="R353" s="138">
        <f>Q353*H353</f>
        <v>0</v>
      </c>
      <c r="S353" s="138">
        <v>0</v>
      </c>
      <c r="T353" s="139">
        <f>S353*H353</f>
        <v>0</v>
      </c>
      <c r="AR353" s="140" t="s">
        <v>127</v>
      </c>
      <c r="AT353" s="140" t="s">
        <v>123</v>
      </c>
      <c r="AU353" s="140" t="s">
        <v>87</v>
      </c>
      <c r="AY353" s="15" t="s">
        <v>121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5" t="s">
        <v>85</v>
      </c>
      <c r="BK353" s="141">
        <f>ROUND(I353*H353,2)</f>
        <v>0</v>
      </c>
      <c r="BL353" s="15" t="s">
        <v>127</v>
      </c>
      <c r="BM353" s="140" t="s">
        <v>730</v>
      </c>
    </row>
    <row r="354" spans="2:65" s="1" customFormat="1" ht="24.2" customHeight="1">
      <c r="B354" s="31"/>
      <c r="C354" s="128" t="s">
        <v>731</v>
      </c>
      <c r="D354" s="128" t="s">
        <v>123</v>
      </c>
      <c r="E354" s="129" t="s">
        <v>732</v>
      </c>
      <c r="F354" s="130" t="s">
        <v>733</v>
      </c>
      <c r="G354" s="131" t="s">
        <v>238</v>
      </c>
      <c r="H354" s="132">
        <v>1.4830000000000001</v>
      </c>
      <c r="I354" s="133"/>
      <c r="J354" s="134">
        <f>ROUND(I354*H354,2)</f>
        <v>0</v>
      </c>
      <c r="K354" s="135"/>
      <c r="L354" s="31"/>
      <c r="M354" s="136" t="s">
        <v>1</v>
      </c>
      <c r="N354" s="137" t="s">
        <v>42</v>
      </c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AR354" s="140" t="s">
        <v>127</v>
      </c>
      <c r="AT354" s="140" t="s">
        <v>123</v>
      </c>
      <c r="AU354" s="140" t="s">
        <v>87</v>
      </c>
      <c r="AY354" s="15" t="s">
        <v>121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5" t="s">
        <v>85</v>
      </c>
      <c r="BK354" s="141">
        <f>ROUND(I354*H354,2)</f>
        <v>0</v>
      </c>
      <c r="BL354" s="15" t="s">
        <v>127</v>
      </c>
      <c r="BM354" s="140" t="s">
        <v>734</v>
      </c>
    </row>
    <row r="355" spans="2:65" s="1" customFormat="1" ht="16.5" customHeight="1">
      <c r="B355" s="31"/>
      <c r="C355" s="128" t="s">
        <v>735</v>
      </c>
      <c r="D355" s="128" t="s">
        <v>123</v>
      </c>
      <c r="E355" s="129" t="s">
        <v>736</v>
      </c>
      <c r="F355" s="130" t="s">
        <v>737</v>
      </c>
      <c r="G355" s="131" t="s">
        <v>238</v>
      </c>
      <c r="H355" s="132">
        <v>130.86000000000001</v>
      </c>
      <c r="I355" s="133"/>
      <c r="J355" s="134">
        <f>ROUND(I355*H355,2)</f>
        <v>0</v>
      </c>
      <c r="K355" s="135"/>
      <c r="L355" s="31"/>
      <c r="M355" s="136" t="s">
        <v>1</v>
      </c>
      <c r="N355" s="137" t="s">
        <v>42</v>
      </c>
      <c r="P355" s="138">
        <f>O355*H355</f>
        <v>0</v>
      </c>
      <c r="Q355" s="138">
        <v>0</v>
      </c>
      <c r="R355" s="138">
        <f>Q355*H355</f>
        <v>0</v>
      </c>
      <c r="S355" s="138">
        <v>0</v>
      </c>
      <c r="T355" s="139">
        <f>S355*H355</f>
        <v>0</v>
      </c>
      <c r="AR355" s="140" t="s">
        <v>127</v>
      </c>
      <c r="AT355" s="140" t="s">
        <v>123</v>
      </c>
      <c r="AU355" s="140" t="s">
        <v>87</v>
      </c>
      <c r="AY355" s="15" t="s">
        <v>121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5" t="s">
        <v>85</v>
      </c>
      <c r="BK355" s="141">
        <f>ROUND(I355*H355,2)</f>
        <v>0</v>
      </c>
      <c r="BL355" s="15" t="s">
        <v>127</v>
      </c>
      <c r="BM355" s="140" t="s">
        <v>738</v>
      </c>
    </row>
    <row r="356" spans="2:65" s="11" customFormat="1" ht="25.9" customHeight="1">
      <c r="B356" s="116"/>
      <c r="D356" s="117" t="s">
        <v>76</v>
      </c>
      <c r="E356" s="118" t="s">
        <v>739</v>
      </c>
      <c r="F356" s="118" t="s">
        <v>740</v>
      </c>
      <c r="I356" s="119"/>
      <c r="J356" s="120">
        <f>BK356</f>
        <v>0</v>
      </c>
      <c r="L356" s="116"/>
      <c r="M356" s="121"/>
      <c r="P356" s="122">
        <f>SUM(P357:P365)</f>
        <v>0</v>
      </c>
      <c r="R356" s="122">
        <f>SUM(R357:R365)</f>
        <v>0</v>
      </c>
      <c r="T356" s="123">
        <f>SUM(T357:T365)</f>
        <v>0</v>
      </c>
      <c r="AR356" s="117" t="s">
        <v>146</v>
      </c>
      <c r="AT356" s="124" t="s">
        <v>76</v>
      </c>
      <c r="AU356" s="124" t="s">
        <v>77</v>
      </c>
      <c r="AY356" s="117" t="s">
        <v>121</v>
      </c>
      <c r="BK356" s="125">
        <f>SUM(BK357:BK365)</f>
        <v>0</v>
      </c>
    </row>
    <row r="357" spans="2:65" s="1" customFormat="1" ht="16.5" customHeight="1">
      <c r="B357" s="31"/>
      <c r="C357" s="128" t="s">
        <v>741</v>
      </c>
      <c r="D357" s="128" t="s">
        <v>123</v>
      </c>
      <c r="E357" s="129" t="s">
        <v>742</v>
      </c>
      <c r="F357" s="130" t="s">
        <v>743</v>
      </c>
      <c r="G357" s="131" t="s">
        <v>744</v>
      </c>
      <c r="H357" s="132">
        <v>19</v>
      </c>
      <c r="I357" s="133"/>
      <c r="J357" s="134">
        <f t="shared" ref="J357:J365" si="50">ROUND(I357*H357,2)</f>
        <v>0</v>
      </c>
      <c r="K357" s="135"/>
      <c r="L357" s="31"/>
      <c r="M357" s="136" t="s">
        <v>1</v>
      </c>
      <c r="N357" s="137" t="s">
        <v>42</v>
      </c>
      <c r="P357" s="138">
        <f t="shared" ref="P357:P365" si="51">O357*H357</f>
        <v>0</v>
      </c>
      <c r="Q357" s="138">
        <v>0</v>
      </c>
      <c r="R357" s="138">
        <f t="shared" ref="R357:R365" si="52">Q357*H357</f>
        <v>0</v>
      </c>
      <c r="S357" s="138">
        <v>0</v>
      </c>
      <c r="T357" s="139">
        <f t="shared" ref="T357:T365" si="53">S357*H357</f>
        <v>0</v>
      </c>
      <c r="AR357" s="140" t="s">
        <v>127</v>
      </c>
      <c r="AT357" s="140" t="s">
        <v>123</v>
      </c>
      <c r="AU357" s="140" t="s">
        <v>85</v>
      </c>
      <c r="AY357" s="15" t="s">
        <v>121</v>
      </c>
      <c r="BE357" s="141">
        <f t="shared" ref="BE357:BE365" si="54">IF(N357="základní",J357,0)</f>
        <v>0</v>
      </c>
      <c r="BF357" s="141">
        <f t="shared" ref="BF357:BF365" si="55">IF(N357="snížená",J357,0)</f>
        <v>0</v>
      </c>
      <c r="BG357" s="141">
        <f t="shared" ref="BG357:BG365" si="56">IF(N357="zákl. přenesená",J357,0)</f>
        <v>0</v>
      </c>
      <c r="BH357" s="141">
        <f t="shared" ref="BH357:BH365" si="57">IF(N357="sníž. přenesená",J357,0)</f>
        <v>0</v>
      </c>
      <c r="BI357" s="141">
        <f t="shared" ref="BI357:BI365" si="58">IF(N357="nulová",J357,0)</f>
        <v>0</v>
      </c>
      <c r="BJ357" s="15" t="s">
        <v>85</v>
      </c>
      <c r="BK357" s="141">
        <f t="shared" ref="BK357:BK365" si="59">ROUND(I357*H357,2)</f>
        <v>0</v>
      </c>
      <c r="BL357" s="15" t="s">
        <v>127</v>
      </c>
      <c r="BM357" s="140" t="s">
        <v>745</v>
      </c>
    </row>
    <row r="358" spans="2:65" s="1" customFormat="1" ht="16.5" customHeight="1">
      <c r="B358" s="31"/>
      <c r="C358" s="128" t="s">
        <v>746</v>
      </c>
      <c r="D358" s="128" t="s">
        <v>123</v>
      </c>
      <c r="E358" s="129" t="s">
        <v>747</v>
      </c>
      <c r="F358" s="130" t="s">
        <v>748</v>
      </c>
      <c r="G358" s="131" t="s">
        <v>131</v>
      </c>
      <c r="H358" s="132">
        <v>1</v>
      </c>
      <c r="I358" s="133"/>
      <c r="J358" s="134">
        <f t="shared" si="50"/>
        <v>0</v>
      </c>
      <c r="K358" s="135"/>
      <c r="L358" s="31"/>
      <c r="M358" s="136" t="s">
        <v>1</v>
      </c>
      <c r="N358" s="137" t="s">
        <v>42</v>
      </c>
      <c r="P358" s="138">
        <f t="shared" si="51"/>
        <v>0</v>
      </c>
      <c r="Q358" s="138">
        <v>0</v>
      </c>
      <c r="R358" s="138">
        <f t="shared" si="52"/>
        <v>0</v>
      </c>
      <c r="S358" s="138">
        <v>0</v>
      </c>
      <c r="T358" s="139">
        <f t="shared" si="53"/>
        <v>0</v>
      </c>
      <c r="AR358" s="140" t="s">
        <v>127</v>
      </c>
      <c r="AT358" s="140" t="s">
        <v>123</v>
      </c>
      <c r="AU358" s="140" t="s">
        <v>85</v>
      </c>
      <c r="AY358" s="15" t="s">
        <v>121</v>
      </c>
      <c r="BE358" s="141">
        <f t="shared" si="54"/>
        <v>0</v>
      </c>
      <c r="BF358" s="141">
        <f t="shared" si="55"/>
        <v>0</v>
      </c>
      <c r="BG358" s="141">
        <f t="shared" si="56"/>
        <v>0</v>
      </c>
      <c r="BH358" s="141">
        <f t="shared" si="57"/>
        <v>0</v>
      </c>
      <c r="BI358" s="141">
        <f t="shared" si="58"/>
        <v>0</v>
      </c>
      <c r="BJ358" s="15" t="s">
        <v>85</v>
      </c>
      <c r="BK358" s="141">
        <f t="shared" si="59"/>
        <v>0</v>
      </c>
      <c r="BL358" s="15" t="s">
        <v>127</v>
      </c>
      <c r="BM358" s="140" t="s">
        <v>749</v>
      </c>
    </row>
    <row r="359" spans="2:65" s="1" customFormat="1" ht="33" customHeight="1">
      <c r="B359" s="31"/>
      <c r="C359" s="128" t="s">
        <v>750</v>
      </c>
      <c r="D359" s="128" t="s">
        <v>123</v>
      </c>
      <c r="E359" s="129" t="s">
        <v>751</v>
      </c>
      <c r="F359" s="130" t="s">
        <v>752</v>
      </c>
      <c r="G359" s="131" t="s">
        <v>131</v>
      </c>
      <c r="H359" s="132">
        <v>1</v>
      </c>
      <c r="I359" s="133"/>
      <c r="J359" s="134">
        <f t="shared" si="50"/>
        <v>0</v>
      </c>
      <c r="K359" s="135"/>
      <c r="L359" s="31"/>
      <c r="M359" s="136" t="s">
        <v>1</v>
      </c>
      <c r="N359" s="137" t="s">
        <v>42</v>
      </c>
      <c r="P359" s="138">
        <f t="shared" si="51"/>
        <v>0</v>
      </c>
      <c r="Q359" s="138">
        <v>0</v>
      </c>
      <c r="R359" s="138">
        <f t="shared" si="52"/>
        <v>0</v>
      </c>
      <c r="S359" s="138">
        <v>0</v>
      </c>
      <c r="T359" s="139">
        <f t="shared" si="53"/>
        <v>0</v>
      </c>
      <c r="AR359" s="140" t="s">
        <v>127</v>
      </c>
      <c r="AT359" s="140" t="s">
        <v>123</v>
      </c>
      <c r="AU359" s="140" t="s">
        <v>85</v>
      </c>
      <c r="AY359" s="15" t="s">
        <v>121</v>
      </c>
      <c r="BE359" s="141">
        <f t="shared" si="54"/>
        <v>0</v>
      </c>
      <c r="BF359" s="141">
        <f t="shared" si="55"/>
        <v>0</v>
      </c>
      <c r="BG359" s="141">
        <f t="shared" si="56"/>
        <v>0</v>
      </c>
      <c r="BH359" s="141">
        <f t="shared" si="57"/>
        <v>0</v>
      </c>
      <c r="BI359" s="141">
        <f t="shared" si="58"/>
        <v>0</v>
      </c>
      <c r="BJ359" s="15" t="s">
        <v>85</v>
      </c>
      <c r="BK359" s="141">
        <f t="shared" si="59"/>
        <v>0</v>
      </c>
      <c r="BL359" s="15" t="s">
        <v>127</v>
      </c>
      <c r="BM359" s="140" t="s">
        <v>753</v>
      </c>
    </row>
    <row r="360" spans="2:65" s="1" customFormat="1" ht="16.5" customHeight="1">
      <c r="B360" s="31"/>
      <c r="C360" s="128" t="s">
        <v>754</v>
      </c>
      <c r="D360" s="128" t="s">
        <v>123</v>
      </c>
      <c r="E360" s="129" t="s">
        <v>755</v>
      </c>
      <c r="F360" s="130" t="s">
        <v>756</v>
      </c>
      <c r="G360" s="131" t="s">
        <v>757</v>
      </c>
      <c r="H360" s="132">
        <v>2.2000000000000002</v>
      </c>
      <c r="I360" s="133"/>
      <c r="J360" s="134">
        <f t="shared" si="50"/>
        <v>0</v>
      </c>
      <c r="K360" s="135"/>
      <c r="L360" s="31"/>
      <c r="M360" s="136" t="s">
        <v>1</v>
      </c>
      <c r="N360" s="137" t="s">
        <v>42</v>
      </c>
      <c r="P360" s="138">
        <f t="shared" si="51"/>
        <v>0</v>
      </c>
      <c r="Q360" s="138">
        <v>0</v>
      </c>
      <c r="R360" s="138">
        <f t="shared" si="52"/>
        <v>0</v>
      </c>
      <c r="S360" s="138">
        <v>0</v>
      </c>
      <c r="T360" s="139">
        <f t="shared" si="53"/>
        <v>0</v>
      </c>
      <c r="AR360" s="140" t="s">
        <v>127</v>
      </c>
      <c r="AT360" s="140" t="s">
        <v>123</v>
      </c>
      <c r="AU360" s="140" t="s">
        <v>85</v>
      </c>
      <c r="AY360" s="15" t="s">
        <v>121</v>
      </c>
      <c r="BE360" s="141">
        <f t="shared" si="54"/>
        <v>0</v>
      </c>
      <c r="BF360" s="141">
        <f t="shared" si="55"/>
        <v>0</v>
      </c>
      <c r="BG360" s="141">
        <f t="shared" si="56"/>
        <v>0</v>
      </c>
      <c r="BH360" s="141">
        <f t="shared" si="57"/>
        <v>0</v>
      </c>
      <c r="BI360" s="141">
        <f t="shared" si="58"/>
        <v>0</v>
      </c>
      <c r="BJ360" s="15" t="s">
        <v>85</v>
      </c>
      <c r="BK360" s="141">
        <f t="shared" si="59"/>
        <v>0</v>
      </c>
      <c r="BL360" s="15" t="s">
        <v>127</v>
      </c>
      <c r="BM360" s="140" t="s">
        <v>758</v>
      </c>
    </row>
    <row r="361" spans="2:65" s="1" customFormat="1" ht="21.75" customHeight="1">
      <c r="B361" s="31"/>
      <c r="C361" s="128" t="s">
        <v>759</v>
      </c>
      <c r="D361" s="128" t="s">
        <v>123</v>
      </c>
      <c r="E361" s="129" t="s">
        <v>760</v>
      </c>
      <c r="F361" s="130" t="s">
        <v>761</v>
      </c>
      <c r="G361" s="131" t="s">
        <v>131</v>
      </c>
      <c r="H361" s="132">
        <v>1</v>
      </c>
      <c r="I361" s="133"/>
      <c r="J361" s="134">
        <f t="shared" si="50"/>
        <v>0</v>
      </c>
      <c r="K361" s="135"/>
      <c r="L361" s="31"/>
      <c r="M361" s="136" t="s">
        <v>1</v>
      </c>
      <c r="N361" s="137" t="s">
        <v>42</v>
      </c>
      <c r="P361" s="138">
        <f t="shared" si="51"/>
        <v>0</v>
      </c>
      <c r="Q361" s="138">
        <v>0</v>
      </c>
      <c r="R361" s="138">
        <f t="shared" si="52"/>
        <v>0</v>
      </c>
      <c r="S361" s="138">
        <v>0</v>
      </c>
      <c r="T361" s="139">
        <f t="shared" si="53"/>
        <v>0</v>
      </c>
      <c r="AR361" s="140" t="s">
        <v>127</v>
      </c>
      <c r="AT361" s="140" t="s">
        <v>123</v>
      </c>
      <c r="AU361" s="140" t="s">
        <v>85</v>
      </c>
      <c r="AY361" s="15" t="s">
        <v>121</v>
      </c>
      <c r="BE361" s="141">
        <f t="shared" si="54"/>
        <v>0</v>
      </c>
      <c r="BF361" s="141">
        <f t="shared" si="55"/>
        <v>0</v>
      </c>
      <c r="BG361" s="141">
        <f t="shared" si="56"/>
        <v>0</v>
      </c>
      <c r="BH361" s="141">
        <f t="shared" si="57"/>
        <v>0</v>
      </c>
      <c r="BI361" s="141">
        <f t="shared" si="58"/>
        <v>0</v>
      </c>
      <c r="BJ361" s="15" t="s">
        <v>85</v>
      </c>
      <c r="BK361" s="141">
        <f t="shared" si="59"/>
        <v>0</v>
      </c>
      <c r="BL361" s="15" t="s">
        <v>127</v>
      </c>
      <c r="BM361" s="140" t="s">
        <v>762</v>
      </c>
    </row>
    <row r="362" spans="2:65" s="1" customFormat="1" ht="21.75" customHeight="1">
      <c r="B362" s="31"/>
      <c r="C362" s="128" t="s">
        <v>763</v>
      </c>
      <c r="D362" s="128" t="s">
        <v>123</v>
      </c>
      <c r="E362" s="129" t="s">
        <v>764</v>
      </c>
      <c r="F362" s="130" t="s">
        <v>765</v>
      </c>
      <c r="G362" s="131" t="s">
        <v>131</v>
      </c>
      <c r="H362" s="132">
        <v>1</v>
      </c>
      <c r="I362" s="133"/>
      <c r="J362" s="134">
        <f t="shared" si="50"/>
        <v>0</v>
      </c>
      <c r="K362" s="135"/>
      <c r="L362" s="31"/>
      <c r="M362" s="136" t="s">
        <v>1</v>
      </c>
      <c r="N362" s="137" t="s">
        <v>42</v>
      </c>
      <c r="P362" s="138">
        <f t="shared" si="51"/>
        <v>0</v>
      </c>
      <c r="Q362" s="138">
        <v>0</v>
      </c>
      <c r="R362" s="138">
        <f t="shared" si="52"/>
        <v>0</v>
      </c>
      <c r="S362" s="138">
        <v>0</v>
      </c>
      <c r="T362" s="139">
        <f t="shared" si="53"/>
        <v>0</v>
      </c>
      <c r="AR362" s="140" t="s">
        <v>127</v>
      </c>
      <c r="AT362" s="140" t="s">
        <v>123</v>
      </c>
      <c r="AU362" s="140" t="s">
        <v>85</v>
      </c>
      <c r="AY362" s="15" t="s">
        <v>121</v>
      </c>
      <c r="BE362" s="141">
        <f t="shared" si="54"/>
        <v>0</v>
      </c>
      <c r="BF362" s="141">
        <f t="shared" si="55"/>
        <v>0</v>
      </c>
      <c r="BG362" s="141">
        <f t="shared" si="56"/>
        <v>0</v>
      </c>
      <c r="BH362" s="141">
        <f t="shared" si="57"/>
        <v>0</v>
      </c>
      <c r="BI362" s="141">
        <f t="shared" si="58"/>
        <v>0</v>
      </c>
      <c r="BJ362" s="15" t="s">
        <v>85</v>
      </c>
      <c r="BK362" s="141">
        <f t="shared" si="59"/>
        <v>0</v>
      </c>
      <c r="BL362" s="15" t="s">
        <v>127</v>
      </c>
      <c r="BM362" s="140" t="s">
        <v>766</v>
      </c>
    </row>
    <row r="363" spans="2:65" s="1" customFormat="1" ht="16.5" customHeight="1">
      <c r="B363" s="31"/>
      <c r="C363" s="128" t="s">
        <v>767</v>
      </c>
      <c r="D363" s="128" t="s">
        <v>123</v>
      </c>
      <c r="E363" s="129" t="s">
        <v>768</v>
      </c>
      <c r="F363" s="130" t="s">
        <v>769</v>
      </c>
      <c r="G363" s="131" t="s">
        <v>131</v>
      </c>
      <c r="H363" s="132">
        <v>1</v>
      </c>
      <c r="I363" s="133"/>
      <c r="J363" s="134">
        <f t="shared" si="50"/>
        <v>0</v>
      </c>
      <c r="K363" s="135"/>
      <c r="L363" s="31"/>
      <c r="M363" s="136" t="s">
        <v>1</v>
      </c>
      <c r="N363" s="137" t="s">
        <v>42</v>
      </c>
      <c r="P363" s="138">
        <f t="shared" si="51"/>
        <v>0</v>
      </c>
      <c r="Q363" s="138">
        <v>0</v>
      </c>
      <c r="R363" s="138">
        <f t="shared" si="52"/>
        <v>0</v>
      </c>
      <c r="S363" s="138">
        <v>0</v>
      </c>
      <c r="T363" s="139">
        <f t="shared" si="53"/>
        <v>0</v>
      </c>
      <c r="AR363" s="140" t="s">
        <v>127</v>
      </c>
      <c r="AT363" s="140" t="s">
        <v>123</v>
      </c>
      <c r="AU363" s="140" t="s">
        <v>85</v>
      </c>
      <c r="AY363" s="15" t="s">
        <v>121</v>
      </c>
      <c r="BE363" s="141">
        <f t="shared" si="54"/>
        <v>0</v>
      </c>
      <c r="BF363" s="141">
        <f t="shared" si="55"/>
        <v>0</v>
      </c>
      <c r="BG363" s="141">
        <f t="shared" si="56"/>
        <v>0</v>
      </c>
      <c r="BH363" s="141">
        <f t="shared" si="57"/>
        <v>0</v>
      </c>
      <c r="BI363" s="141">
        <f t="shared" si="58"/>
        <v>0</v>
      </c>
      <c r="BJ363" s="15" t="s">
        <v>85</v>
      </c>
      <c r="BK363" s="141">
        <f t="shared" si="59"/>
        <v>0</v>
      </c>
      <c r="BL363" s="15" t="s">
        <v>127</v>
      </c>
      <c r="BM363" s="140" t="s">
        <v>770</v>
      </c>
    </row>
    <row r="364" spans="2:65" s="1" customFormat="1" ht="37.9" customHeight="1">
      <c r="B364" s="31"/>
      <c r="C364" s="128" t="s">
        <v>771</v>
      </c>
      <c r="D364" s="128" t="s">
        <v>123</v>
      </c>
      <c r="E364" s="129" t="s">
        <v>772</v>
      </c>
      <c r="F364" s="130" t="s">
        <v>773</v>
      </c>
      <c r="G364" s="131" t="s">
        <v>131</v>
      </c>
      <c r="H364" s="132">
        <v>1</v>
      </c>
      <c r="I364" s="133"/>
      <c r="J364" s="134">
        <f t="shared" si="50"/>
        <v>0</v>
      </c>
      <c r="K364" s="135"/>
      <c r="L364" s="31"/>
      <c r="M364" s="136" t="s">
        <v>1</v>
      </c>
      <c r="N364" s="137" t="s">
        <v>42</v>
      </c>
      <c r="P364" s="138">
        <f t="shared" si="51"/>
        <v>0</v>
      </c>
      <c r="Q364" s="138">
        <v>0</v>
      </c>
      <c r="R364" s="138">
        <f t="shared" si="52"/>
        <v>0</v>
      </c>
      <c r="S364" s="138">
        <v>0</v>
      </c>
      <c r="T364" s="139">
        <f t="shared" si="53"/>
        <v>0</v>
      </c>
      <c r="AR364" s="140" t="s">
        <v>127</v>
      </c>
      <c r="AT364" s="140" t="s">
        <v>123</v>
      </c>
      <c r="AU364" s="140" t="s">
        <v>85</v>
      </c>
      <c r="AY364" s="15" t="s">
        <v>121</v>
      </c>
      <c r="BE364" s="141">
        <f t="shared" si="54"/>
        <v>0</v>
      </c>
      <c r="BF364" s="141">
        <f t="shared" si="55"/>
        <v>0</v>
      </c>
      <c r="BG364" s="141">
        <f t="shared" si="56"/>
        <v>0</v>
      </c>
      <c r="BH364" s="141">
        <f t="shared" si="57"/>
        <v>0</v>
      </c>
      <c r="BI364" s="141">
        <f t="shared" si="58"/>
        <v>0</v>
      </c>
      <c r="BJ364" s="15" t="s">
        <v>85</v>
      </c>
      <c r="BK364" s="141">
        <f t="shared" si="59"/>
        <v>0</v>
      </c>
      <c r="BL364" s="15" t="s">
        <v>127</v>
      </c>
      <c r="BM364" s="140" t="s">
        <v>774</v>
      </c>
    </row>
    <row r="365" spans="2:65" s="1" customFormat="1" ht="33" customHeight="1">
      <c r="B365" s="31"/>
      <c r="C365" s="128" t="s">
        <v>775</v>
      </c>
      <c r="D365" s="128" t="s">
        <v>123</v>
      </c>
      <c r="E365" s="129" t="s">
        <v>776</v>
      </c>
      <c r="F365" s="130" t="s">
        <v>777</v>
      </c>
      <c r="G365" s="131" t="s">
        <v>131</v>
      </c>
      <c r="H365" s="132">
        <v>1</v>
      </c>
      <c r="I365" s="133"/>
      <c r="J365" s="134">
        <f t="shared" si="50"/>
        <v>0</v>
      </c>
      <c r="K365" s="135"/>
      <c r="L365" s="31"/>
      <c r="M365" s="171" t="s">
        <v>1</v>
      </c>
      <c r="N365" s="172" t="s">
        <v>42</v>
      </c>
      <c r="O365" s="173"/>
      <c r="P365" s="174">
        <f t="shared" si="51"/>
        <v>0</v>
      </c>
      <c r="Q365" s="174">
        <v>0</v>
      </c>
      <c r="R365" s="174">
        <f t="shared" si="52"/>
        <v>0</v>
      </c>
      <c r="S365" s="174">
        <v>0</v>
      </c>
      <c r="T365" s="175">
        <f t="shared" si="53"/>
        <v>0</v>
      </c>
      <c r="AR365" s="140" t="s">
        <v>127</v>
      </c>
      <c r="AT365" s="140" t="s">
        <v>123</v>
      </c>
      <c r="AU365" s="140" t="s">
        <v>85</v>
      </c>
      <c r="AY365" s="15" t="s">
        <v>121</v>
      </c>
      <c r="BE365" s="141">
        <f t="shared" si="54"/>
        <v>0</v>
      </c>
      <c r="BF365" s="141">
        <f t="shared" si="55"/>
        <v>0</v>
      </c>
      <c r="BG365" s="141">
        <f t="shared" si="56"/>
        <v>0</v>
      </c>
      <c r="BH365" s="141">
        <f t="shared" si="57"/>
        <v>0</v>
      </c>
      <c r="BI365" s="141">
        <f t="shared" si="58"/>
        <v>0</v>
      </c>
      <c r="BJ365" s="15" t="s">
        <v>85</v>
      </c>
      <c r="BK365" s="141">
        <f t="shared" si="59"/>
        <v>0</v>
      </c>
      <c r="BL365" s="15" t="s">
        <v>127</v>
      </c>
      <c r="BM365" s="140" t="s">
        <v>778</v>
      </c>
    </row>
    <row r="366" spans="2:65" s="1" customFormat="1" ht="6.95" customHeight="1">
      <c r="B366" s="43"/>
      <c r="C366" s="44"/>
      <c r="D366" s="44"/>
      <c r="E366" s="44"/>
      <c r="F366" s="44"/>
      <c r="G366" s="44"/>
      <c r="H366" s="44"/>
      <c r="I366" s="44"/>
      <c r="J366" s="44"/>
      <c r="K366" s="44"/>
      <c r="L366" s="31"/>
    </row>
  </sheetData>
  <sheetProtection algorithmName="SHA-512" hashValue="MKKE2UGUKKfHPN5rq1DIWGX3V2H/BfzkoPc16JNOFUH11z+HbmuLipkMOl1SoqpWznGTJYHVSRoFoC8R/cUDsw==" saltValue="pNQLh050IubY9t61jS+FoiHhPhmVeMz8MkXfkb4dRYW2V0A0sGRyZDuhty3TCXkiOaa1Q/cbnCgMFMPtEcs6uw==" spinCount="100000" sheet="1" objects="1" scenarios="1" formatColumns="0" formatRows="0" autoFilter="0"/>
  <autoFilter ref="C125:K365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4171a - SO 1 - VODOVOD</vt:lpstr>
      <vt:lpstr>'4171a - SO 1 - VODOVOD'!Názvy_tisku</vt:lpstr>
      <vt:lpstr>'Rekapitulace stavby'!Názvy_tisku</vt:lpstr>
      <vt:lpstr>'4171a - SO 1 - VODOVOD'!Oblast_tisku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Hynek Pazderka</cp:lastModifiedBy>
  <dcterms:created xsi:type="dcterms:W3CDTF">2023-09-04T07:26:26Z</dcterms:created>
  <dcterms:modified xsi:type="dcterms:W3CDTF">2023-09-06T12:01:22Z</dcterms:modified>
</cp:coreProperties>
</file>